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DEEPALI RANGA -  Cosmos\"/>
    </mc:Choice>
  </mc:AlternateContent>
  <xr:revisionPtr revIDLastSave="0" documentId="13_ncr:1_{7D6D2C59-D19D-4DB7-9A40-CB5E574740B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N60" i="4" l="1"/>
  <c r="N59" i="4"/>
  <c r="J59" i="4"/>
  <c r="J57" i="4"/>
  <c r="J58" i="4"/>
  <c r="J56" i="4"/>
  <c r="V38" i="4"/>
  <c r="H32" i="4"/>
  <c r="E52" i="4"/>
  <c r="N53" i="4"/>
  <c r="N48" i="4"/>
  <c r="J53" i="4"/>
  <c r="J51" i="4"/>
  <c r="J52" i="4"/>
  <c r="J50" i="4"/>
  <c r="J48" i="4"/>
  <c r="J39" i="4"/>
  <c r="J40" i="4"/>
  <c r="J41" i="4"/>
  <c r="J42" i="4"/>
  <c r="J43" i="4"/>
  <c r="J44" i="4"/>
  <c r="J45" i="4"/>
  <c r="J46" i="4"/>
  <c r="J47" i="4"/>
  <c r="J38" i="4"/>
  <c r="E45" i="4"/>
  <c r="E47" i="4"/>
  <c r="E51" i="4" s="1"/>
  <c r="E38" i="4"/>
  <c r="E39" i="4"/>
  <c r="E48" i="4"/>
  <c r="E40" i="4"/>
  <c r="E41" i="4"/>
  <c r="E42" i="4"/>
  <c r="E43" i="4"/>
  <c r="E44" i="4"/>
  <c r="E49" i="4"/>
  <c r="E50" i="4"/>
  <c r="E37" i="4"/>
  <c r="H31" i="4"/>
  <c r="P39" i="21" l="1"/>
  <c r="O39" i="21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U41" i="18"/>
  <c r="S40" i="18"/>
  <c r="S39" i="18"/>
  <c r="S38" i="18"/>
  <c r="P17" i="4"/>
  <c r="H11" i="4" l="1"/>
  <c r="H10" i="4"/>
  <c r="H8" i="4"/>
  <c r="H9" i="4"/>
  <c r="F8" i="4"/>
  <c r="F9" i="4"/>
  <c r="G9" i="4"/>
  <c r="G8" i="4"/>
  <c r="F11" i="4"/>
  <c r="F10" i="4"/>
  <c r="G10" i="4"/>
  <c r="G11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7" i="4"/>
  <c r="B7" i="4" s="1"/>
  <c r="C7" i="4" s="1"/>
  <c r="D7" i="4" s="1"/>
  <c r="J7" i="4"/>
  <c r="I7" i="4"/>
  <c r="E7" i="4"/>
  <c r="A7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6" i="4" l="1"/>
  <c r="H18" i="4"/>
  <c r="H22" i="4"/>
  <c r="H13" i="4"/>
  <c r="H27" i="4"/>
  <c r="H19" i="4"/>
  <c r="H23" i="4"/>
  <c r="H3" i="4"/>
  <c r="H15" i="4"/>
  <c r="H5" i="4"/>
  <c r="F5" i="4"/>
  <c r="F6" i="4"/>
  <c r="G5" i="4"/>
  <c r="G6" i="4"/>
  <c r="H16" i="4"/>
  <c r="H20" i="4"/>
  <c r="H24" i="4"/>
  <c r="H17" i="4"/>
  <c r="H21" i="4"/>
  <c r="H25" i="4"/>
  <c r="H26" i="4"/>
  <c r="F15" i="4"/>
  <c r="F17" i="4"/>
  <c r="F19" i="4"/>
  <c r="F21" i="4"/>
  <c r="F23" i="4"/>
  <c r="F24" i="4"/>
  <c r="F26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F16" i="4"/>
  <c r="F18" i="4"/>
  <c r="F20" i="4"/>
  <c r="F22" i="4"/>
  <c r="F25" i="4"/>
  <c r="F27" i="4"/>
  <c r="H4" i="4"/>
  <c r="H7" i="4"/>
  <c r="H12" i="4"/>
  <c r="F3" i="4"/>
  <c r="F12" i="4"/>
  <c r="F13" i="4"/>
  <c r="F4" i="4"/>
  <c r="F7" i="4"/>
  <c r="G7" i="4"/>
  <c r="G12" i="4"/>
  <c r="G3" i="4"/>
  <c r="G4" i="4"/>
  <c r="G13" i="4"/>
  <c r="V47" i="4"/>
  <c r="V41" i="4"/>
  <c r="V43" i="4" s="1"/>
  <c r="V36" i="4"/>
  <c r="V37" i="4" s="1"/>
  <c r="V44" i="4" l="1"/>
  <c r="V48" i="4" s="1"/>
  <c r="W49" i="4" l="1"/>
  <c r="V51" i="4"/>
  <c r="V49" i="4"/>
  <c r="V50" i="4"/>
  <c r="R43" i="4"/>
  <c r="Q43" i="4"/>
  <c r="S43" i="4" l="1"/>
  <c r="S44" i="4" s="1"/>
  <c r="S46" i="4" s="1"/>
  <c r="S45" i="4" l="1"/>
</calcChain>
</file>

<file path=xl/sharedStrings.xml><?xml version="1.0" encoding="utf-8"?>
<sst xmlns="http://schemas.openxmlformats.org/spreadsheetml/2006/main" count="61" uniqueCount="46">
  <si>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</si>
  <si>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</si>
  <si>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</si>
  <si>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</si>
  <si>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</si>
  <si>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</si>
  <si>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</si>
  <si>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</si>
  <si>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</si>
  <si>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</si>
  <si>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</si>
  <si>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</si>
  <si>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</si>
  <si>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</si>
  <si>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</si>
  <si>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</si>
  <si>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</si>
  <si>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</si>
  <si>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</si>
  <si>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</si>
  <si>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</si>
  <si>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</si>
  <si>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</si>
  <si>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</si>
  <si>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</si>
  <si>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</si>
  <si>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</si>
  <si>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</si>
  <si>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</si>
  <si>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</si>
  <si>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</si>
  <si>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</si>
  <si>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</si>
  <si>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</si>
  <si>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</si>
  <si>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</si>
  <si>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</si>
  <si>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>Same Bldg</t>
  </si>
  <si>
    <t>Measured CA</t>
  </si>
  <si>
    <t>Cosmos Bank ( Borivali Branch (West) - DEEPALI RANGA</t>
  </si>
  <si>
    <t>As per Site Infor</t>
  </si>
  <si>
    <t>Agree CA</t>
  </si>
  <si>
    <t>Ter</t>
  </si>
  <si>
    <t>Bal</t>
  </si>
  <si>
    <t>Sale Plan</t>
  </si>
  <si>
    <t>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</si>
</sst>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" fontId="1" fillId="0" borderId="0" xfId="0" applyNumberFormat="1" applyFont="1" applyFill="1"/>
    <xf numFmtId="0" fontId="1" fillId="0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43" fontId="14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3" fontId="0" fillId="2" borderId="4" xfId="0" applyNumberForma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330637</xdr:colOff>
      <xdr:row>53</xdr:row>
      <xdr:rowOff>56961</xdr:rowOff>
    </xdr:from>
    <xdr:to>
      <xdr:col>5</xdr:col>
      <xdr:colOff>114396</xdr:colOff>
      <xdr:row>76</xdr:row>
      <xdr:rowOff>120995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C157A-2F66-410C-BD88-50B3D4EE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0" y="12589123"/>
          <a:ext cx="4464584" cy="3231809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54</xdr:row>
      <xdr:rowOff>19050</xdr:rowOff>
    </xdr:from>
    <xdr:to>
      <xdr:col>22</xdr:col>
      <xdr:colOff>381796</xdr:colOff>
      <xdr:row>88</xdr:row>
      <xdr:rowOff>124745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0E6AF8-8659-4405-917E-FE79442F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9875" y="12134850"/>
          <a:ext cx="5706271" cy="6592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00F7C-3D97-4FF5-B468-3E1F2748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2302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3</xdr:row>
      <xdr:rowOff>9525</xdr:rowOff>
    </xdr:from>
    <xdr:to>
      <xdr:col>32</xdr:col>
      <xdr:colOff>12063</xdr:colOff>
      <xdr:row>32</xdr:row>
      <xdr:rowOff>38875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607583-F4FA-4039-BBDE-E5033E78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581025"/>
          <a:ext cx="18185763" cy="5553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2</xdr:row>
      <xdr:rowOff>38100</xdr:rowOff>
    </xdr:from>
    <xdr:to>
      <xdr:col>32</xdr:col>
      <xdr:colOff>164462</xdr:colOff>
      <xdr:row>32</xdr:row>
      <xdr:rowOff>38898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87B67-5900-4022-A9BC-19C1E5DF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419100"/>
          <a:ext cx="18176237" cy="57157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516889</xdr:colOff>
      <xdr:row>31</xdr:row>
      <xdr:rowOff>48429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99214-85EA-4220-88B4-94CC3BB8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95289" cy="576342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488310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1BAF1-CE57-4950-8B4A-9447B09CA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6710" cy="8935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296763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F2A84-1A33-429A-A498-7D1E71EA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9963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50099</xdr:colOff>
      <xdr:row>49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80355-83B7-4995-B83E-C751B99E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28499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507278</xdr:colOff>
      <xdr:row>52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D425D-6636-4F95-82CF-7840114D0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576078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449940</xdr:colOff>
      <xdr:row>6</xdr:row>
      <xdr:rowOff>85726</xdr:rowOff>
    </xdr:from>
    <xdr:to>
      <xdr:col>27</xdr:col>
      <xdr:colOff>2529</xdr:colOff>
      <xdr:row>32</xdr:row>
      <xdr:rowOff>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4BA7E3-F1DD-4323-94FA-6E92524E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740" y="1228726"/>
          <a:ext cx="14182989" cy="487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313727</xdr:colOff>
      <xdr:row>2</xdr:row>
      <xdr:rowOff>152401</xdr:rowOff>
    </xdr:from>
    <xdr:to>
      <xdr:col>28</xdr:col>
      <xdr:colOff>535935</xdr:colOff>
      <xdr:row>31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4B4FC-25D0-41CD-A495-18EC7A6F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927" y="533401"/>
          <a:ext cx="16071808" cy="504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535942</xdr:colOff>
      <xdr:row>37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C1C40-AA60-4BAA-8656-8FE45E514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14342" cy="5725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4</xdr:row>
      <xdr:rowOff>38100</xdr:rowOff>
    </xdr:from>
    <xdr:to>
      <xdr:col>34</xdr:col>
      <xdr:colOff>288279</xdr:colOff>
      <xdr:row>34</xdr:row>
      <xdr:rowOff>10319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9CB80E-2950-4BBF-BFED-908F95D0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0" y="800100"/>
          <a:ext cx="18119079" cy="5687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E1AE7-9222-413D-8106-10261E070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3254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30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1329A-8FEF-4859-8445-0EF8885B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563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5" zoomScaleNormal="100" workbookViewId="0">
      <selection activeCell="J47" sqref="J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7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8" t="s">
        <v>34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433</v>
      </c>
      <c r="C3" s="4">
        <f t="shared" ref="C3:C13" si="2">B3*1.2</f>
        <v>519.6</v>
      </c>
      <c r="D3" s="4">
        <f t="shared" ref="D3:D13" si="3">C3*1.2</f>
        <v>623.52</v>
      </c>
      <c r="E3" s="5">
        <f t="shared" ref="E3:E13" si="4">R3</f>
        <v>7000000</v>
      </c>
      <c r="F3" s="9">
        <f t="shared" ref="F3:F13" si="5">ROUND((E3/B3),0)</f>
        <v>16166</v>
      </c>
      <c r="G3" s="9">
        <f t="shared" ref="G3:G13" si="6">ROUND((E3/C3),0)</f>
        <v>13472</v>
      </c>
      <c r="H3" s="9">
        <f t="shared" ref="H3:H13" si="7">ROUND((E3/D3),0)</f>
        <v>11227</v>
      </c>
      <c r="I3" s="4" t="e">
        <f>#REF!</f>
        <v>#REF!</v>
      </c>
      <c r="J3" s="4">
        <f t="shared" ref="J3:J13" si="8">S3</f>
        <v>0</v>
      </c>
      <c r="O3">
        <v>0</v>
      </c>
      <c r="P3">
        <f t="shared" ref="P3:Q13" si="9">O3/1.2</f>
        <v>0</v>
      </c>
      <c r="Q3">
        <v>433</v>
      </c>
      <c r="R3" s="2">
        <v>7000000</v>
      </c>
    </row>
    <row r="4" spans="1:20" x14ac:dyDescent="0.25">
      <c r="A4" s="4">
        <f t="shared" si="0"/>
        <v>0</v>
      </c>
      <c r="B4" s="4">
        <f t="shared" si="1"/>
        <v>390</v>
      </c>
      <c r="C4" s="4">
        <f t="shared" si="2"/>
        <v>468</v>
      </c>
      <c r="D4" s="4">
        <f t="shared" si="3"/>
        <v>561.6</v>
      </c>
      <c r="E4" s="5">
        <f t="shared" si="4"/>
        <v>6500000</v>
      </c>
      <c r="F4" s="9">
        <f t="shared" si="5"/>
        <v>16667</v>
      </c>
      <c r="G4" s="9">
        <f t="shared" si="6"/>
        <v>13889</v>
      </c>
      <c r="H4" s="9">
        <f t="shared" si="7"/>
        <v>11574</v>
      </c>
      <c r="I4" s="4" t="e">
        <f>#REF!</f>
        <v>#REF!</v>
      </c>
      <c r="J4" s="4">
        <f t="shared" si="8"/>
        <v>0</v>
      </c>
      <c r="O4">
        <v>0</v>
      </c>
      <c r="P4">
        <f t="shared" si="9"/>
        <v>0</v>
      </c>
      <c r="Q4">
        <v>390</v>
      </c>
      <c r="R4" s="2">
        <v>6500000</v>
      </c>
    </row>
    <row r="5" spans="1:20" x14ac:dyDescent="0.25">
      <c r="A5" s="4">
        <f t="shared" ref="A5:A6" si="10">N5</f>
        <v>0</v>
      </c>
      <c r="B5" s="4">
        <f t="shared" ref="B5:B6" si="11">Q5</f>
        <v>383</v>
      </c>
      <c r="C5" s="4">
        <f t="shared" ref="C5:C6" si="12">B5*1.2</f>
        <v>459.59999999999997</v>
      </c>
      <c r="D5" s="4">
        <f t="shared" ref="D5:D6" si="13">C5*1.2</f>
        <v>551.52</v>
      </c>
      <c r="E5" s="5">
        <f t="shared" ref="E5:E6" si="14">R5</f>
        <v>6000000</v>
      </c>
      <c r="F5" s="48">
        <f t="shared" ref="F5:F6" si="15">ROUND((E5/B5),0)</f>
        <v>15666</v>
      </c>
      <c r="G5" s="48">
        <f t="shared" ref="G5:G6" si="16">ROUND((E5/C5),0)</f>
        <v>13055</v>
      </c>
      <c r="H5" s="48">
        <f t="shared" ref="H5:H6" si="17">ROUND((E5/D5),0)</f>
        <v>10879</v>
      </c>
      <c r="I5" s="4" t="e">
        <f>#REF!</f>
        <v>#REF!</v>
      </c>
      <c r="J5" s="4">
        <f t="shared" ref="J5:J6" si="18">S5</f>
        <v>0</v>
      </c>
      <c r="O5">
        <v>0</v>
      </c>
      <c r="P5">
        <f t="shared" ref="P5:P6" si="19">O5/1.2</f>
        <v>0</v>
      </c>
      <c r="Q5">
        <v>383</v>
      </c>
      <c r="R5" s="2">
        <v>6000000</v>
      </c>
    </row>
    <row r="6" spans="1:20" x14ac:dyDescent="0.25">
      <c r="A6" s="4">
        <f t="shared" si="10"/>
        <v>0</v>
      </c>
      <c r="B6" s="4">
        <f t="shared" si="11"/>
        <v>538</v>
      </c>
      <c r="C6" s="4">
        <f t="shared" si="12"/>
        <v>645.6</v>
      </c>
      <c r="D6" s="4">
        <f t="shared" si="13"/>
        <v>774.72</v>
      </c>
      <c r="E6" s="47">
        <f t="shared" si="14"/>
        <v>9250000</v>
      </c>
      <c r="F6" s="48">
        <f t="shared" si="15"/>
        <v>17193</v>
      </c>
      <c r="G6" s="48">
        <f t="shared" si="16"/>
        <v>14328</v>
      </c>
      <c r="H6" s="48">
        <f t="shared" si="17"/>
        <v>11940</v>
      </c>
      <c r="I6" s="48" t="e">
        <f>#REF!</f>
        <v>#REF!</v>
      </c>
      <c r="J6" s="4" t="str">
        <f t="shared" si="18"/>
        <v>Same Bldg</v>
      </c>
      <c r="O6">
        <v>0</v>
      </c>
      <c r="P6">
        <f t="shared" si="19"/>
        <v>0</v>
      </c>
      <c r="Q6">
        <v>538</v>
      </c>
      <c r="R6" s="2">
        <v>9250000</v>
      </c>
      <c r="S6" t="s">
        <v>37</v>
      </c>
    </row>
    <row r="7" spans="1:20" x14ac:dyDescent="0.25">
      <c r="A7" s="4">
        <f t="shared" si="0"/>
        <v>0</v>
      </c>
      <c r="B7" s="4">
        <f t="shared" si="1"/>
        <v>341</v>
      </c>
      <c r="C7" s="4">
        <f t="shared" si="2"/>
        <v>409.2</v>
      </c>
      <c r="D7" s="4">
        <f t="shared" si="3"/>
        <v>491.03999999999996</v>
      </c>
      <c r="E7" s="47">
        <f t="shared" si="4"/>
        <v>5975000</v>
      </c>
      <c r="F7" s="48">
        <f t="shared" si="5"/>
        <v>17522</v>
      </c>
      <c r="G7" s="48">
        <f t="shared" si="6"/>
        <v>14602</v>
      </c>
      <c r="H7" s="48">
        <f t="shared" si="7"/>
        <v>12168</v>
      </c>
      <c r="I7" s="48" t="e">
        <f>#REF!</f>
        <v>#REF!</v>
      </c>
      <c r="J7" s="4" t="str">
        <f t="shared" si="8"/>
        <v>Same Bldg</v>
      </c>
      <c r="O7">
        <v>0</v>
      </c>
      <c r="P7">
        <f t="shared" si="9"/>
        <v>0</v>
      </c>
      <c r="Q7">
        <v>341</v>
      </c>
      <c r="R7" s="2">
        <v>5975000</v>
      </c>
      <c r="S7" t="s">
        <v>37</v>
      </c>
    </row>
    <row r="8" spans="1:20" x14ac:dyDescent="0.25">
      <c r="A8" s="4">
        <f t="shared" si="0"/>
        <v>0</v>
      </c>
      <c r="B8" s="4">
        <f t="shared" si="1"/>
        <v>383</v>
      </c>
      <c r="C8" s="4">
        <f t="shared" si="2"/>
        <v>459.59999999999997</v>
      </c>
      <c r="D8" s="4">
        <f t="shared" si="3"/>
        <v>551.52</v>
      </c>
      <c r="E8" s="47">
        <f t="shared" si="4"/>
        <v>6000000</v>
      </c>
      <c r="F8" s="48">
        <f t="shared" si="5"/>
        <v>15666</v>
      </c>
      <c r="G8" s="48">
        <f t="shared" si="6"/>
        <v>13055</v>
      </c>
      <c r="H8" s="48">
        <f t="shared" si="7"/>
        <v>10879</v>
      </c>
      <c r="I8" s="48" t="e">
        <f>#REF!</f>
        <v>#REF!</v>
      </c>
      <c r="J8" s="4" t="str">
        <f t="shared" si="8"/>
        <v>Same Bldg</v>
      </c>
      <c r="O8">
        <v>0</v>
      </c>
      <c r="P8">
        <f t="shared" si="9"/>
        <v>0</v>
      </c>
      <c r="Q8">
        <v>383</v>
      </c>
      <c r="R8" s="2">
        <v>6000000</v>
      </c>
      <c r="S8" t="s">
        <v>37</v>
      </c>
    </row>
    <row r="9" spans="1:20" x14ac:dyDescent="0.25">
      <c r="A9" s="4">
        <f t="shared" si="0"/>
        <v>0</v>
      </c>
      <c r="B9" s="4">
        <f t="shared" si="1"/>
        <v>346</v>
      </c>
      <c r="C9" s="4">
        <f t="shared" si="2"/>
        <v>415.2</v>
      </c>
      <c r="D9" s="4">
        <f t="shared" si="3"/>
        <v>498.23999999999995</v>
      </c>
      <c r="E9" s="5">
        <f t="shared" si="4"/>
        <v>5800000</v>
      </c>
      <c r="F9" s="9">
        <f t="shared" si="5"/>
        <v>16763</v>
      </c>
      <c r="G9" s="9">
        <f t="shared" si="6"/>
        <v>13969</v>
      </c>
      <c r="H9" s="9">
        <f t="shared" si="7"/>
        <v>11641</v>
      </c>
      <c r="I9" s="4" t="e">
        <f>#REF!</f>
        <v>#REF!</v>
      </c>
      <c r="J9" s="4" t="str">
        <f t="shared" si="8"/>
        <v>Same Bldg</v>
      </c>
      <c r="O9">
        <v>0</v>
      </c>
      <c r="P9">
        <f t="shared" si="9"/>
        <v>0</v>
      </c>
      <c r="Q9">
        <v>346</v>
      </c>
      <c r="R9" s="2">
        <v>5800000</v>
      </c>
      <c r="S9" t="s">
        <v>37</v>
      </c>
    </row>
    <row r="10" spans="1:20" s="50" customFormat="1" x14ac:dyDescent="0.25">
      <c r="A10" s="9">
        <f t="shared" ref="A10:A11" si="20">N10</f>
        <v>0</v>
      </c>
      <c r="B10" s="9">
        <f t="shared" ref="B10:B11" si="21">Q10</f>
        <v>346</v>
      </c>
      <c r="C10" s="9">
        <f t="shared" ref="C10:C11" si="22">B10*1.2</f>
        <v>415.2</v>
      </c>
      <c r="D10" s="9">
        <f t="shared" ref="D10:D11" si="23">C10*1.2</f>
        <v>498.23999999999995</v>
      </c>
      <c r="E10" s="49">
        <f t="shared" ref="E10:E11" si="24">R10</f>
        <v>7300000</v>
      </c>
      <c r="F10" s="9">
        <f t="shared" ref="F10:F11" si="25">ROUND((E10/B10),0)</f>
        <v>21098</v>
      </c>
      <c r="G10" s="9">
        <f t="shared" ref="G10:G11" si="26">ROUND((E10/C10),0)</f>
        <v>17582</v>
      </c>
      <c r="H10" s="9">
        <f t="shared" ref="H10:H11" si="27">ROUND((E10/D10),0)</f>
        <v>14652</v>
      </c>
      <c r="I10" s="9" t="e">
        <f>#REF!</f>
        <v>#REF!</v>
      </c>
      <c r="J10" s="9" t="str">
        <f t="shared" ref="J10:J11" si="28">S10</f>
        <v>Same Bldg</v>
      </c>
      <c r="O10" s="50">
        <v>0</v>
      </c>
      <c r="P10" s="50">
        <f t="shared" ref="P10:P11" si="29">O10/1.2</f>
        <v>0</v>
      </c>
      <c r="Q10" s="50">
        <v>346</v>
      </c>
      <c r="R10" s="51">
        <v>7300000</v>
      </c>
      <c r="S10" s="50" t="s">
        <v>37</v>
      </c>
    </row>
    <row r="11" spans="1:20" s="55" customFormat="1" x14ac:dyDescent="0.25">
      <c r="A11" s="53">
        <f t="shared" si="20"/>
        <v>0</v>
      </c>
      <c r="B11" s="53">
        <f t="shared" si="21"/>
        <v>468</v>
      </c>
      <c r="C11" s="53">
        <f t="shared" si="22"/>
        <v>561.6</v>
      </c>
      <c r="D11" s="53">
        <f t="shared" si="23"/>
        <v>673.92</v>
      </c>
      <c r="E11" s="54">
        <f t="shared" si="24"/>
        <v>9500000</v>
      </c>
      <c r="F11" s="53">
        <f t="shared" si="25"/>
        <v>20299</v>
      </c>
      <c r="G11" s="53">
        <f t="shared" si="26"/>
        <v>16916</v>
      </c>
      <c r="H11" s="53">
        <f t="shared" si="27"/>
        <v>14097</v>
      </c>
      <c r="I11" s="53" t="e">
        <f>#REF!</f>
        <v>#REF!</v>
      </c>
      <c r="J11" s="53" t="str">
        <f t="shared" si="28"/>
        <v>Same Bldg</v>
      </c>
      <c r="O11" s="55">
        <v>0</v>
      </c>
      <c r="P11" s="55">
        <f t="shared" si="29"/>
        <v>0</v>
      </c>
      <c r="Q11" s="55">
        <v>468</v>
      </c>
      <c r="R11" s="56">
        <v>9500000</v>
      </c>
      <c r="S11" s="55" t="s">
        <v>37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47">
        <f t="shared" si="4"/>
        <v>0</v>
      </c>
      <c r="F12" s="48" t="e">
        <f t="shared" si="5"/>
        <v>#DIV/0!</v>
      </c>
      <c r="G12" s="48" t="e">
        <f t="shared" si="6"/>
        <v>#DIV/0!</v>
      </c>
      <c r="H12" s="48" t="e">
        <f t="shared" si="7"/>
        <v>#DIV/0!</v>
      </c>
      <c r="I12" s="48" t="e">
        <f>#REF!</f>
        <v>#REF!</v>
      </c>
      <c r="J12" s="4">
        <f t="shared" si="8"/>
        <v>0</v>
      </c>
      <c r="O12">
        <v>0</v>
      </c>
      <c r="P12">
        <f t="shared" si="9"/>
        <v>0</v>
      </c>
      <c r="Q12">
        <f t="shared" si="9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9" t="e">
        <f t="shared" si="5"/>
        <v>#DIV/0!</v>
      </c>
      <c r="G13" s="9" t="e">
        <f t="shared" si="6"/>
        <v>#DIV/0!</v>
      </c>
      <c r="H13" s="9" t="e">
        <f t="shared" si="7"/>
        <v>#DIV/0!</v>
      </c>
      <c r="I13" s="4" t="e">
        <f>#REF!</f>
        <v>#REF!</v>
      </c>
      <c r="J13" s="4">
        <f t="shared" si="8"/>
        <v>0</v>
      </c>
      <c r="O13">
        <v>0</v>
      </c>
      <c r="P13">
        <f t="shared" si="9"/>
        <v>0</v>
      </c>
      <c r="Q13">
        <f t="shared" si="9"/>
        <v>0</v>
      </c>
      <c r="R13" s="2">
        <v>0</v>
      </c>
    </row>
    <row r="14" spans="1:20" ht="36.75" customHeight="1" x14ac:dyDescent="0.25">
      <c r="A14" s="58" t="s">
        <v>35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</row>
    <row r="15" spans="1:20" s="55" customFormat="1" ht="14.25" customHeight="1" x14ac:dyDescent="0.25">
      <c r="A15" s="53">
        <f t="shared" ref="A15:A27" si="30">N15</f>
        <v>0</v>
      </c>
      <c r="B15" s="53">
        <f t="shared" ref="B15:B27" si="31">Q15</f>
        <v>309</v>
      </c>
      <c r="C15" s="53">
        <f>B15*1.2</f>
        <v>370.8</v>
      </c>
      <c r="D15" s="53">
        <f t="shared" ref="D15:D27" si="32">C15*1.2</f>
        <v>444.96</v>
      </c>
      <c r="E15" s="54">
        <f t="shared" ref="E15:E27" si="33">R15</f>
        <v>7048000</v>
      </c>
      <c r="F15" s="53">
        <f t="shared" ref="F15:F27" si="34">ROUND((E15/B15),0)</f>
        <v>22809</v>
      </c>
      <c r="G15" s="53">
        <f t="shared" ref="G15:G27" si="35">ROUND((E15/C15),0)</f>
        <v>19008</v>
      </c>
      <c r="H15" s="53">
        <f t="shared" ref="H15:H27" si="36">ROUND((E15/D15),0)</f>
        <v>15840</v>
      </c>
      <c r="I15" s="53" t="e">
        <f>#REF!</f>
        <v>#REF!</v>
      </c>
      <c r="J15" s="53">
        <f t="shared" ref="J15:J27" si="37">S15</f>
        <v>0</v>
      </c>
      <c r="O15" s="55">
        <v>0</v>
      </c>
      <c r="P15" s="55">
        <f t="shared" ref="P15:Q27" si="38">O15/1.2</f>
        <v>0</v>
      </c>
      <c r="Q15" s="55">
        <v>309</v>
      </c>
      <c r="R15" s="56">
        <v>7048000</v>
      </c>
    </row>
    <row r="16" spans="1:20" s="55" customFormat="1" ht="14.25" customHeight="1" x14ac:dyDescent="0.25">
      <c r="A16" s="53">
        <f t="shared" si="30"/>
        <v>0</v>
      </c>
      <c r="B16" s="53">
        <f t="shared" si="31"/>
        <v>644</v>
      </c>
      <c r="C16" s="53">
        <f t="shared" ref="C16:C27" si="39">B16*1.2</f>
        <v>772.8</v>
      </c>
      <c r="D16" s="53">
        <f t="shared" si="32"/>
        <v>927.3599999999999</v>
      </c>
      <c r="E16" s="54">
        <f t="shared" si="33"/>
        <v>14000000</v>
      </c>
      <c r="F16" s="53">
        <f t="shared" si="34"/>
        <v>21739</v>
      </c>
      <c r="G16" s="53">
        <f t="shared" si="35"/>
        <v>18116</v>
      </c>
      <c r="H16" s="53">
        <f t="shared" si="36"/>
        <v>15097</v>
      </c>
      <c r="I16" s="53" t="e">
        <f>#REF!</f>
        <v>#REF!</v>
      </c>
      <c r="J16" s="53">
        <f t="shared" si="37"/>
        <v>0</v>
      </c>
      <c r="O16" s="55">
        <v>0</v>
      </c>
      <c r="P16" s="55">
        <f t="shared" si="38"/>
        <v>0</v>
      </c>
      <c r="Q16" s="55">
        <v>644</v>
      </c>
      <c r="R16" s="56">
        <v>14000000</v>
      </c>
    </row>
    <row r="17" spans="1:25" ht="14.25" customHeight="1" x14ac:dyDescent="0.25">
      <c r="A17" s="4">
        <f t="shared" si="30"/>
        <v>0</v>
      </c>
      <c r="B17" s="4">
        <f t="shared" si="31"/>
        <v>437</v>
      </c>
      <c r="C17" s="4">
        <f t="shared" si="39"/>
        <v>524.4</v>
      </c>
      <c r="D17" s="4">
        <f t="shared" si="32"/>
        <v>629.28</v>
      </c>
      <c r="E17" s="5">
        <f t="shared" si="33"/>
        <v>8500000</v>
      </c>
      <c r="F17" s="9">
        <f t="shared" si="34"/>
        <v>19451</v>
      </c>
      <c r="G17" s="9">
        <f t="shared" si="35"/>
        <v>16209</v>
      </c>
      <c r="H17" s="9">
        <f t="shared" si="36"/>
        <v>13508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v>437</v>
      </c>
      <c r="R17" s="2">
        <v>8500000</v>
      </c>
    </row>
    <row r="18" spans="1:25" ht="14.25" customHeight="1" x14ac:dyDescent="0.25">
      <c r="A18" s="4">
        <f t="shared" si="30"/>
        <v>0</v>
      </c>
      <c r="B18" s="4">
        <f t="shared" si="31"/>
        <v>451.38888888888897</v>
      </c>
      <c r="C18" s="4">
        <f t="shared" si="39"/>
        <v>541.66666666666674</v>
      </c>
      <c r="D18" s="4">
        <f t="shared" si="32"/>
        <v>650.00000000000011</v>
      </c>
      <c r="E18" s="47">
        <f t="shared" si="33"/>
        <v>9100000</v>
      </c>
      <c r="F18" s="48">
        <f t="shared" si="34"/>
        <v>20160</v>
      </c>
      <c r="G18" s="48">
        <f t="shared" si="35"/>
        <v>16800</v>
      </c>
      <c r="H18" s="48">
        <f t="shared" si="36"/>
        <v>14000</v>
      </c>
      <c r="I18" s="48" t="e">
        <f>#REF!</f>
        <v>#REF!</v>
      </c>
      <c r="J18" s="48">
        <f t="shared" si="37"/>
        <v>0</v>
      </c>
      <c r="O18">
        <v>650</v>
      </c>
      <c r="P18">
        <f t="shared" si="38"/>
        <v>541.66666666666674</v>
      </c>
      <c r="Q18">
        <f t="shared" si="38"/>
        <v>451.38888888888897</v>
      </c>
      <c r="R18" s="2">
        <v>9100000</v>
      </c>
    </row>
    <row r="19" spans="1:25" ht="14.25" customHeight="1" x14ac:dyDescent="0.25">
      <c r="A19" s="4">
        <f t="shared" si="30"/>
        <v>0</v>
      </c>
      <c r="B19" s="4">
        <f t="shared" si="31"/>
        <v>0</v>
      </c>
      <c r="C19" s="4">
        <f t="shared" si="39"/>
        <v>0</v>
      </c>
      <c r="D19" s="4">
        <f t="shared" si="32"/>
        <v>0</v>
      </c>
      <c r="E19" s="47">
        <f t="shared" si="33"/>
        <v>0</v>
      </c>
      <c r="F19" s="48" t="e">
        <f t="shared" si="34"/>
        <v>#DIV/0!</v>
      </c>
      <c r="G19" s="48" t="e">
        <f t="shared" si="35"/>
        <v>#DIV/0!</v>
      </c>
      <c r="H19" s="48" t="e">
        <f t="shared" si="36"/>
        <v>#DIV/0!</v>
      </c>
      <c r="I19" s="48" t="e">
        <f>#REF!</f>
        <v>#REF!</v>
      </c>
      <c r="J19" s="48">
        <f t="shared" si="37"/>
        <v>0</v>
      </c>
      <c r="O19">
        <v>0</v>
      </c>
      <c r="P19">
        <f t="shared" si="38"/>
        <v>0</v>
      </c>
      <c r="Q19">
        <f t="shared" si="38"/>
        <v>0</v>
      </c>
      <c r="R19" s="2">
        <v>0</v>
      </c>
    </row>
    <row r="20" spans="1:25" ht="14.25" customHeight="1" x14ac:dyDescent="0.25">
      <c r="A20" s="4">
        <f t="shared" si="30"/>
        <v>0</v>
      </c>
      <c r="B20" s="4">
        <f t="shared" si="31"/>
        <v>0</v>
      </c>
      <c r="C20" s="4">
        <f t="shared" si="39"/>
        <v>0</v>
      </c>
      <c r="D20" s="4">
        <f t="shared" si="32"/>
        <v>0</v>
      </c>
      <c r="E20" s="47">
        <f t="shared" si="33"/>
        <v>0</v>
      </c>
      <c r="F20" s="48" t="e">
        <f t="shared" si="34"/>
        <v>#DIV/0!</v>
      </c>
      <c r="G20" s="48" t="e">
        <f t="shared" si="35"/>
        <v>#DIV/0!</v>
      </c>
      <c r="H20" s="48" t="e">
        <f t="shared" si="36"/>
        <v>#DIV/0!</v>
      </c>
      <c r="I20" s="48" t="e">
        <f>#REF!</f>
        <v>#REF!</v>
      </c>
      <c r="J20" s="48">
        <f t="shared" si="37"/>
        <v>0</v>
      </c>
      <c r="O20">
        <v>0</v>
      </c>
      <c r="P20">
        <f t="shared" si="38"/>
        <v>0</v>
      </c>
      <c r="Q20">
        <f t="shared" si="38"/>
        <v>0</v>
      </c>
      <c r="R20" s="2">
        <v>0</v>
      </c>
    </row>
    <row r="21" spans="1:25" ht="14.25" customHeight="1" x14ac:dyDescent="0.25">
      <c r="A21" s="4">
        <f t="shared" si="30"/>
        <v>0</v>
      </c>
      <c r="B21" s="4">
        <f t="shared" si="31"/>
        <v>0</v>
      </c>
      <c r="C21" s="4">
        <f t="shared" si="39"/>
        <v>0</v>
      </c>
      <c r="D21" s="4">
        <f t="shared" si="32"/>
        <v>0</v>
      </c>
      <c r="E21" s="47">
        <f t="shared" si="33"/>
        <v>0</v>
      </c>
      <c r="F21" s="48" t="e">
        <f t="shared" si="34"/>
        <v>#DIV/0!</v>
      </c>
      <c r="G21" s="48" t="e">
        <f t="shared" si="35"/>
        <v>#DIV/0!</v>
      </c>
      <c r="H21" s="48" t="e">
        <f t="shared" si="36"/>
        <v>#DIV/0!</v>
      </c>
      <c r="I21" s="48" t="e">
        <f>#REF!</f>
        <v>#REF!</v>
      </c>
      <c r="J21" s="48">
        <f t="shared" si="37"/>
        <v>0</v>
      </c>
      <c r="O21">
        <v>0</v>
      </c>
      <c r="P21">
        <f t="shared" si="38"/>
        <v>0</v>
      </c>
      <c r="Q21">
        <f t="shared" si="38"/>
        <v>0</v>
      </c>
      <c r="R21" s="2">
        <v>0</v>
      </c>
    </row>
    <row r="22" spans="1:25" ht="14.25" customHeight="1" x14ac:dyDescent="0.25">
      <c r="A22" s="4">
        <f t="shared" si="30"/>
        <v>0</v>
      </c>
      <c r="B22" s="4">
        <f t="shared" si="31"/>
        <v>0</v>
      </c>
      <c r="C22" s="4">
        <f t="shared" si="39"/>
        <v>0</v>
      </c>
      <c r="D22" s="4">
        <f t="shared" si="32"/>
        <v>0</v>
      </c>
      <c r="E22" s="47">
        <f t="shared" si="33"/>
        <v>0</v>
      </c>
      <c r="F22" s="48" t="e">
        <f t="shared" si="34"/>
        <v>#DIV/0!</v>
      </c>
      <c r="G22" s="48" t="e">
        <f t="shared" si="35"/>
        <v>#DIV/0!</v>
      </c>
      <c r="H22" s="48" t="e">
        <f t="shared" si="36"/>
        <v>#DIV/0!</v>
      </c>
      <c r="I22" s="48" t="e">
        <f>#REF!</f>
        <v>#REF!</v>
      </c>
      <c r="J22" s="48">
        <f t="shared" si="37"/>
        <v>0</v>
      </c>
      <c r="O22">
        <v>0</v>
      </c>
      <c r="P22">
        <f t="shared" si="38"/>
        <v>0</v>
      </c>
      <c r="Q22">
        <f t="shared" si="38"/>
        <v>0</v>
      </c>
      <c r="R22" s="2">
        <v>0</v>
      </c>
    </row>
    <row r="23" spans="1:25" ht="14.25" customHeight="1" x14ac:dyDescent="0.25">
      <c r="A23" s="4">
        <f t="shared" si="30"/>
        <v>0</v>
      </c>
      <c r="B23" s="4">
        <f t="shared" si="31"/>
        <v>0</v>
      </c>
      <c r="C23" s="4">
        <f t="shared" si="39"/>
        <v>0</v>
      </c>
      <c r="D23" s="4">
        <f t="shared" si="32"/>
        <v>0</v>
      </c>
      <c r="E23" s="47">
        <f t="shared" si="33"/>
        <v>0</v>
      </c>
      <c r="F23" s="48" t="e">
        <f t="shared" si="34"/>
        <v>#DIV/0!</v>
      </c>
      <c r="G23" s="48" t="e">
        <f t="shared" si="35"/>
        <v>#DIV/0!</v>
      </c>
      <c r="H23" s="48" t="e">
        <f t="shared" si="36"/>
        <v>#DIV/0!</v>
      </c>
      <c r="I23" s="48" t="e">
        <f>#REF!</f>
        <v>#REF!</v>
      </c>
      <c r="J23" s="48">
        <f t="shared" si="37"/>
        <v>0</v>
      </c>
      <c r="O23">
        <v>0</v>
      </c>
      <c r="P23">
        <f t="shared" si="38"/>
        <v>0</v>
      </c>
      <c r="Q23">
        <f t="shared" si="38"/>
        <v>0</v>
      </c>
      <c r="R23" s="2">
        <v>0</v>
      </c>
    </row>
    <row r="24" spans="1:25" ht="14.25" customHeight="1" x14ac:dyDescent="0.25">
      <c r="A24" s="4">
        <f t="shared" si="30"/>
        <v>0</v>
      </c>
      <c r="B24" s="4">
        <f t="shared" si="31"/>
        <v>0</v>
      </c>
      <c r="C24" s="4">
        <f t="shared" si="39"/>
        <v>0</v>
      </c>
      <c r="D24" s="4">
        <f t="shared" si="32"/>
        <v>0</v>
      </c>
      <c r="E24" s="47">
        <f t="shared" si="33"/>
        <v>0</v>
      </c>
      <c r="F24" s="48" t="e">
        <f t="shared" si="34"/>
        <v>#DIV/0!</v>
      </c>
      <c r="G24" s="48" t="e">
        <f t="shared" si="35"/>
        <v>#DIV/0!</v>
      </c>
      <c r="H24" s="48" t="e">
        <f t="shared" si="36"/>
        <v>#DIV/0!</v>
      </c>
      <c r="I24" s="48" t="e">
        <f>#REF!</f>
        <v>#REF!</v>
      </c>
      <c r="J24" s="48">
        <f t="shared" si="37"/>
        <v>0</v>
      </c>
      <c r="O24">
        <v>0</v>
      </c>
      <c r="P24">
        <f t="shared" si="38"/>
        <v>0</v>
      </c>
      <c r="Q24">
        <f t="shared" si="38"/>
        <v>0</v>
      </c>
      <c r="R24" s="2">
        <v>0</v>
      </c>
    </row>
    <row r="25" spans="1:25" ht="14.25" customHeight="1" x14ac:dyDescent="0.25">
      <c r="A25" s="4">
        <f t="shared" si="30"/>
        <v>0</v>
      </c>
      <c r="B25" s="4">
        <f t="shared" si="31"/>
        <v>0</v>
      </c>
      <c r="C25" s="4">
        <f t="shared" si="39"/>
        <v>0</v>
      </c>
      <c r="D25" s="4">
        <f t="shared" si="32"/>
        <v>0</v>
      </c>
      <c r="E25" s="47">
        <f t="shared" si="33"/>
        <v>0</v>
      </c>
      <c r="F25" s="48" t="e">
        <f t="shared" si="34"/>
        <v>#DIV/0!</v>
      </c>
      <c r="G25" s="48" t="e">
        <f t="shared" si="35"/>
        <v>#DIV/0!</v>
      </c>
      <c r="H25" s="48" t="e">
        <f t="shared" si="36"/>
        <v>#DIV/0!</v>
      </c>
      <c r="I25" s="48" t="e">
        <f>#REF!</f>
        <v>#REF!</v>
      </c>
      <c r="J25" s="48">
        <f t="shared" si="37"/>
        <v>0</v>
      </c>
      <c r="O25">
        <v>0</v>
      </c>
      <c r="P25">
        <f t="shared" si="38"/>
        <v>0</v>
      </c>
      <c r="Q25">
        <f t="shared" si="38"/>
        <v>0</v>
      </c>
      <c r="R25" s="2">
        <v>0</v>
      </c>
    </row>
    <row r="26" spans="1:25" ht="14.25" customHeight="1" x14ac:dyDescent="0.25">
      <c r="A26" s="4">
        <f t="shared" si="30"/>
        <v>0</v>
      </c>
      <c r="B26" s="4">
        <f t="shared" si="31"/>
        <v>0</v>
      </c>
      <c r="C26" s="4">
        <f t="shared" si="39"/>
        <v>0</v>
      </c>
      <c r="D26" s="4">
        <f t="shared" si="32"/>
        <v>0</v>
      </c>
      <c r="E26" s="47">
        <f t="shared" si="33"/>
        <v>0</v>
      </c>
      <c r="F26" s="48" t="e">
        <f t="shared" si="34"/>
        <v>#DIV/0!</v>
      </c>
      <c r="G26" s="48" t="e">
        <f t="shared" si="35"/>
        <v>#DIV/0!</v>
      </c>
      <c r="H26" s="48" t="e">
        <f t="shared" si="36"/>
        <v>#DIV/0!</v>
      </c>
      <c r="I26" s="48" t="e">
        <f>#REF!</f>
        <v>#REF!</v>
      </c>
      <c r="J26" s="48">
        <f t="shared" si="37"/>
        <v>0</v>
      </c>
      <c r="O26">
        <v>0</v>
      </c>
      <c r="P26">
        <f t="shared" si="38"/>
        <v>0</v>
      </c>
      <c r="Q26">
        <f t="shared" si="38"/>
        <v>0</v>
      </c>
      <c r="R26" s="2">
        <v>0</v>
      </c>
    </row>
    <row r="27" spans="1:25" x14ac:dyDescent="0.25">
      <c r="A27" s="4">
        <f t="shared" si="30"/>
        <v>0</v>
      </c>
      <c r="B27" s="4">
        <f t="shared" si="31"/>
        <v>0</v>
      </c>
      <c r="C27" s="4">
        <f t="shared" si="39"/>
        <v>0</v>
      </c>
      <c r="D27" s="4">
        <f t="shared" si="32"/>
        <v>0</v>
      </c>
      <c r="E27" s="5">
        <f t="shared" si="33"/>
        <v>0</v>
      </c>
      <c r="F27" s="9" t="e">
        <f t="shared" si="34"/>
        <v>#DIV/0!</v>
      </c>
      <c r="G27" s="9" t="e">
        <f t="shared" si="35"/>
        <v>#DIV/0!</v>
      </c>
      <c r="H27" s="4" t="e">
        <f t="shared" si="36"/>
        <v>#DIV/0!</v>
      </c>
      <c r="I27" s="4" t="e">
        <f>#REF!</f>
        <v>#REF!</v>
      </c>
      <c r="J27" s="4">
        <f t="shared" si="37"/>
        <v>0</v>
      </c>
      <c r="O27">
        <v>0</v>
      </c>
      <c r="P27">
        <f t="shared" si="38"/>
        <v>0</v>
      </c>
      <c r="Q27">
        <f t="shared" si="38"/>
        <v>0</v>
      </c>
      <c r="R27" s="2">
        <v>0</v>
      </c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</row>
    <row r="31" spans="1:25" x14ac:dyDescent="0.25">
      <c r="A31" s="4"/>
      <c r="B31" s="4"/>
      <c r="C31" s="4"/>
      <c r="D31" s="4"/>
      <c r="F31" s="7" t="s">
        <v>41</v>
      </c>
      <c r="G31">
        <v>46.71</v>
      </c>
      <c r="H31">
        <f>G31*10.764</f>
        <v>502.78643999999997</v>
      </c>
      <c r="I31" s="4"/>
      <c r="J31" s="4"/>
      <c r="R31" s="2"/>
    </row>
    <row r="32" spans="1:25" x14ac:dyDescent="0.25">
      <c r="A32" s="4"/>
      <c r="B32" s="4"/>
      <c r="C32" s="4"/>
      <c r="D32" s="4"/>
      <c r="H32">
        <f>H31*1.1</f>
        <v>553.06508399999996</v>
      </c>
      <c r="I32" s="4"/>
      <c r="J32" s="4"/>
      <c r="R32" s="2"/>
      <c r="X32" s="7"/>
      <c r="Y32" s="7"/>
    </row>
    <row r="33" spans="2:25" ht="14.25" customHeight="1" x14ac:dyDescent="0.3">
      <c r="F33"/>
      <c r="U33" s="31" t="s">
        <v>20</v>
      </c>
      <c r="V33" s="32"/>
      <c r="W33" s="33"/>
      <c r="X33" s="18"/>
      <c r="Y33" s="7"/>
    </row>
    <row r="34" spans="2:25" ht="38.25" customHeight="1" x14ac:dyDescent="0.3">
      <c r="S34" s="10"/>
      <c r="T34" s="10"/>
      <c r="U34" s="31" t="s">
        <v>21</v>
      </c>
      <c r="V34" s="32">
        <v>2024</v>
      </c>
      <c r="W34" s="33"/>
      <c r="X34" s="18"/>
      <c r="Y34" s="7"/>
    </row>
    <row r="35" spans="2:25" ht="16.5" x14ac:dyDescent="0.3">
      <c r="E35" s="6"/>
      <c r="I35" s="6"/>
      <c r="S35" s="10"/>
      <c r="T35" s="10"/>
      <c r="U35" s="34" t="s">
        <v>22</v>
      </c>
      <c r="V35" s="35">
        <v>2019</v>
      </c>
      <c r="W35" s="4" t="s">
        <v>40</v>
      </c>
      <c r="X35" s="18"/>
      <c r="Y35" s="7"/>
    </row>
    <row r="36" spans="2:25" ht="16.5" x14ac:dyDescent="0.3">
      <c r="D36" t="s">
        <v>38</v>
      </c>
      <c r="G36" s="6"/>
      <c r="H36" s="6"/>
      <c r="I36" t="s">
        <v>44</v>
      </c>
      <c r="S36" s="10"/>
      <c r="T36" s="10"/>
      <c r="U36" s="36" t="s">
        <v>23</v>
      </c>
      <c r="V36" s="35">
        <f>V34-V35</f>
        <v>5</v>
      </c>
      <c r="W36" s="33"/>
      <c r="X36" s="18"/>
      <c r="Y36" s="7"/>
    </row>
    <row r="37" spans="2:25" ht="16.5" x14ac:dyDescent="0.3">
      <c r="C37">
        <v>10.91</v>
      </c>
      <c r="D37">
        <v>16.670000000000002</v>
      </c>
      <c r="E37">
        <f t="shared" ref="E37:E44" si="40">C37*D37</f>
        <v>181.86970000000002</v>
      </c>
      <c r="S37" s="10"/>
      <c r="T37" s="10"/>
      <c r="U37" s="37"/>
      <c r="V37" s="35">
        <f>V36-60</f>
        <v>-55</v>
      </c>
      <c r="W37" s="33"/>
      <c r="X37" s="26"/>
      <c r="Y37" s="7"/>
    </row>
    <row r="38" spans="2:25" ht="16.5" x14ac:dyDescent="0.3">
      <c r="C38">
        <v>7.84</v>
      </c>
      <c r="D38">
        <v>2.89</v>
      </c>
      <c r="E38">
        <f t="shared" si="40"/>
        <v>22.657600000000002</v>
      </c>
      <c r="H38">
        <v>3.8</v>
      </c>
      <c r="I38">
        <v>3.35</v>
      </c>
      <c r="J38">
        <f>H38*I38</f>
        <v>12.73</v>
      </c>
      <c r="S38" s="10"/>
      <c r="T38" s="10"/>
      <c r="U38" s="37" t="s">
        <v>24</v>
      </c>
      <c r="V38" s="38">
        <f>553*2800</f>
        <v>1548400</v>
      </c>
      <c r="W38" s="33"/>
      <c r="X38" s="26"/>
      <c r="Y38" s="7"/>
    </row>
    <row r="39" spans="2:25" ht="16.5" x14ac:dyDescent="0.3">
      <c r="C39">
        <v>10.31</v>
      </c>
      <c r="D39">
        <v>12.66</v>
      </c>
      <c r="E39">
        <f t="shared" si="40"/>
        <v>130.52460000000002</v>
      </c>
      <c r="H39">
        <v>0.6</v>
      </c>
      <c r="I39">
        <v>1.2</v>
      </c>
      <c r="J39">
        <f t="shared" ref="J39:J47" si="41">H39*I39</f>
        <v>0.72</v>
      </c>
      <c r="S39" s="10"/>
      <c r="T39" s="10"/>
      <c r="U39" s="37" t="s">
        <v>25</v>
      </c>
      <c r="V39" s="35"/>
      <c r="W39" s="33"/>
      <c r="X39" s="26"/>
      <c r="Y39" s="7"/>
    </row>
    <row r="40" spans="2:25" ht="39" customHeight="1" x14ac:dyDescent="0.3">
      <c r="C40">
        <v>6.87</v>
      </c>
      <c r="D40">
        <v>3.89</v>
      </c>
      <c r="E40">
        <f t="shared" si="40"/>
        <v>26.724299999999999</v>
      </c>
      <c r="H40">
        <v>2.1</v>
      </c>
      <c r="I40">
        <v>1.25</v>
      </c>
      <c r="J40">
        <f t="shared" si="41"/>
        <v>2.625</v>
      </c>
      <c r="P40" s="59" t="s">
        <v>39</v>
      </c>
      <c r="Q40" s="59"/>
      <c r="R40" s="59"/>
      <c r="S40" s="59"/>
      <c r="U40" s="37"/>
      <c r="V40" s="35"/>
      <c r="W40" s="33"/>
      <c r="X40" s="26"/>
      <c r="Y40" s="7"/>
    </row>
    <row r="41" spans="2:25" ht="16.5" x14ac:dyDescent="0.3">
      <c r="C41">
        <v>7.52</v>
      </c>
      <c r="D41">
        <v>8.85</v>
      </c>
      <c r="E41">
        <f t="shared" si="40"/>
        <v>66.551999999999992</v>
      </c>
      <c r="H41">
        <v>0.9</v>
      </c>
      <c r="I41">
        <v>2.9</v>
      </c>
      <c r="J41">
        <f t="shared" si="41"/>
        <v>2.61</v>
      </c>
      <c r="U41" s="37" t="s">
        <v>26</v>
      </c>
      <c r="V41" s="39">
        <f>100-10</f>
        <v>90</v>
      </c>
      <c r="W41" s="33"/>
      <c r="X41" s="27"/>
      <c r="Y41" s="7"/>
    </row>
    <row r="42" spans="2:25" ht="16.5" x14ac:dyDescent="0.3">
      <c r="C42">
        <v>6.63</v>
      </c>
      <c r="D42">
        <v>3.27</v>
      </c>
      <c r="E42">
        <f t="shared" si="40"/>
        <v>21.680099999999999</v>
      </c>
      <c r="H42">
        <v>2.15</v>
      </c>
      <c r="I42">
        <v>2.75</v>
      </c>
      <c r="J42">
        <f t="shared" si="41"/>
        <v>5.9124999999999996</v>
      </c>
      <c r="P42" s="14" t="s">
        <v>15</v>
      </c>
      <c r="Q42" s="14" t="s">
        <v>16</v>
      </c>
      <c r="R42" s="14" t="s">
        <v>17</v>
      </c>
      <c r="S42" s="14" t="s">
        <v>18</v>
      </c>
      <c r="T42" s="12"/>
      <c r="U42" s="31" t="s">
        <v>27</v>
      </c>
      <c r="V42" s="35">
        <v>0</v>
      </c>
      <c r="W42" s="33"/>
      <c r="X42" s="18"/>
      <c r="Y42" s="7"/>
    </row>
    <row r="43" spans="2:25" ht="16.5" x14ac:dyDescent="0.3">
      <c r="C43">
        <v>9.9700000000000006</v>
      </c>
      <c r="D43">
        <v>11.56</v>
      </c>
      <c r="E43">
        <f t="shared" si="40"/>
        <v>115.25320000000001</v>
      </c>
      <c r="H43">
        <v>0.9</v>
      </c>
      <c r="I43">
        <v>0.3</v>
      </c>
      <c r="J43">
        <f t="shared" si="41"/>
        <v>0.27</v>
      </c>
      <c r="Q43">
        <f>N31</f>
        <v>0</v>
      </c>
      <c r="R43" s="15">
        <f>N29</f>
        <v>0</v>
      </c>
      <c r="S43" s="15">
        <f>R43*Q43</f>
        <v>0</v>
      </c>
      <c r="U43" s="31"/>
      <c r="V43" s="40">
        <f>V42%</f>
        <v>0</v>
      </c>
      <c r="W43" s="33"/>
      <c r="X43" s="18"/>
      <c r="Y43" s="7"/>
    </row>
    <row r="44" spans="2:25" ht="16.5" x14ac:dyDescent="0.3">
      <c r="C44">
        <v>2.79</v>
      </c>
      <c r="D44">
        <v>2.9</v>
      </c>
      <c r="E44">
        <f t="shared" si="40"/>
        <v>8.0909999999999993</v>
      </c>
      <c r="H44">
        <v>0.6</v>
      </c>
      <c r="I44">
        <v>3.05</v>
      </c>
      <c r="J44">
        <f t="shared" si="41"/>
        <v>1.8299999999999998</v>
      </c>
      <c r="R44" s="6" t="s">
        <v>18</v>
      </c>
      <c r="S44" s="16">
        <f>SUM(S43:S43)</f>
        <v>0</v>
      </c>
      <c r="U44" s="31" t="s">
        <v>28</v>
      </c>
      <c r="V44" s="41">
        <f>ROUND((V38*V43),0)</f>
        <v>0</v>
      </c>
      <c r="W44" s="33"/>
      <c r="X44" s="18"/>
      <c r="Y44" s="7"/>
    </row>
    <row r="45" spans="2:25" ht="16.5" x14ac:dyDescent="0.3">
      <c r="E45">
        <f>SUM(E37:E44)</f>
        <v>573.35250000000008</v>
      </c>
      <c r="H45">
        <v>3.05</v>
      </c>
      <c r="I45">
        <v>3.15</v>
      </c>
      <c r="J45">
        <f t="shared" si="41"/>
        <v>9.6074999999999999</v>
      </c>
      <c r="R45" s="6" t="s">
        <v>13</v>
      </c>
      <c r="S45" s="16">
        <f>S44*90%</f>
        <v>0</v>
      </c>
      <c r="U45" s="31" t="s">
        <v>36</v>
      </c>
      <c r="V45" s="41">
        <v>503</v>
      </c>
      <c r="W45" s="33"/>
      <c r="X45" s="18"/>
      <c r="Y45" s="7"/>
    </row>
    <row r="46" spans="2:25" ht="16.5" x14ac:dyDescent="0.3">
      <c r="H46">
        <v>2.2000000000000002</v>
      </c>
      <c r="I46">
        <v>3.05</v>
      </c>
      <c r="J46">
        <f t="shared" si="41"/>
        <v>6.71</v>
      </c>
      <c r="R46" s="6" t="s">
        <v>19</v>
      </c>
      <c r="S46" s="16">
        <f>S44*80%</f>
        <v>0</v>
      </c>
      <c r="U46" s="37" t="s">
        <v>17</v>
      </c>
      <c r="V46" s="35">
        <v>21200</v>
      </c>
      <c r="W46" s="33"/>
      <c r="X46" s="18"/>
      <c r="Y46" s="7"/>
    </row>
    <row r="47" spans="2:25" ht="16.5" x14ac:dyDescent="0.3">
      <c r="B47" t="s">
        <v>43</v>
      </c>
      <c r="C47">
        <v>2.2599999999999998</v>
      </c>
      <c r="D47">
        <v>10.71</v>
      </c>
      <c r="E47">
        <f>C47*D47</f>
        <v>24.204599999999999</v>
      </c>
      <c r="H47">
        <v>1.4</v>
      </c>
      <c r="I47">
        <v>2.2999999999999998</v>
      </c>
      <c r="J47">
        <f t="shared" si="41"/>
        <v>3.2199999999999998</v>
      </c>
      <c r="S47" s="10"/>
      <c r="T47" s="10"/>
      <c r="U47" s="37" t="s">
        <v>29</v>
      </c>
      <c r="V47" s="57">
        <f>V46*V45</f>
        <v>10663600</v>
      </c>
      <c r="W47" s="33"/>
      <c r="X47" s="26"/>
      <c r="Y47" s="7"/>
    </row>
    <row r="48" spans="2:25" ht="16.5" x14ac:dyDescent="0.3">
      <c r="B48" t="s">
        <v>43</v>
      </c>
      <c r="C48">
        <v>3.11</v>
      </c>
      <c r="D48">
        <v>10</v>
      </c>
      <c r="E48">
        <f>C48*D48</f>
        <v>31.099999999999998</v>
      </c>
      <c r="J48">
        <f>SUM(J38:J47)</f>
        <v>46.234999999999999</v>
      </c>
      <c r="N48">
        <f>J48*10.764</f>
        <v>497.67353999999995</v>
      </c>
      <c r="S48" s="10"/>
      <c r="T48" s="10"/>
      <c r="U48" s="42" t="s">
        <v>30</v>
      </c>
      <c r="V48" s="43">
        <f>V47-V44</f>
        <v>10663600</v>
      </c>
      <c r="W48" s="44"/>
      <c r="X48" s="26"/>
      <c r="Y48" s="7"/>
    </row>
    <row r="49" spans="2:25" ht="16.5" x14ac:dyDescent="0.3">
      <c r="B49" t="s">
        <v>43</v>
      </c>
      <c r="C49">
        <v>2.2200000000000002</v>
      </c>
      <c r="D49">
        <v>9.9600000000000009</v>
      </c>
      <c r="E49">
        <f>C49*D49</f>
        <v>22.111200000000004</v>
      </c>
      <c r="P49" s="13" t="s">
        <v>14</v>
      </c>
      <c r="Q49" s="6"/>
      <c r="S49" s="10"/>
      <c r="T49" s="11"/>
      <c r="U49" s="42" t="s">
        <v>31</v>
      </c>
      <c r="V49" s="43">
        <f>V48*0.9</f>
        <v>9597240</v>
      </c>
      <c r="W49" s="52">
        <f>V48*0.7</f>
        <v>7464519.9999999991</v>
      </c>
      <c r="X49" s="28"/>
      <c r="Y49" s="7"/>
    </row>
    <row r="50" spans="2:25" ht="16.5" x14ac:dyDescent="0.3">
      <c r="B50" t="s">
        <v>42</v>
      </c>
      <c r="C50">
        <v>3.69</v>
      </c>
      <c r="D50">
        <v>7.41</v>
      </c>
      <c r="E50">
        <f>C50*D50</f>
        <v>27.3429</v>
      </c>
      <c r="G50" t="s">
        <v>43</v>
      </c>
      <c r="H50">
        <v>1.2</v>
      </c>
      <c r="I50">
        <v>3.42</v>
      </c>
      <c r="J50">
        <f t="shared" ref="J50:J52" si="42">H50*I50</f>
        <v>4.1040000000000001</v>
      </c>
      <c r="S50" s="11"/>
      <c r="T50" s="10"/>
      <c r="U50" s="42" t="s">
        <v>32</v>
      </c>
      <c r="V50" s="45">
        <f>V48*0.8</f>
        <v>8530880</v>
      </c>
      <c r="W50" s="33"/>
      <c r="X50" s="29"/>
      <c r="Y50" s="7"/>
    </row>
    <row r="51" spans="2:25" ht="16.5" x14ac:dyDescent="0.3">
      <c r="E51">
        <f>SUM(E47:E50)</f>
        <v>104.75869999999999</v>
      </c>
      <c r="G51" t="s">
        <v>43</v>
      </c>
      <c r="H51">
        <v>0.85</v>
      </c>
      <c r="I51">
        <v>3.15</v>
      </c>
      <c r="J51">
        <f t="shared" si="42"/>
        <v>2.6774999999999998</v>
      </c>
      <c r="S51" s="10"/>
      <c r="T51" s="10"/>
      <c r="U51" s="42" t="s">
        <v>33</v>
      </c>
      <c r="V51" s="46">
        <f>V48*0.03/12</f>
        <v>26659</v>
      </c>
      <c r="W51" s="33"/>
      <c r="X51" s="30"/>
      <c r="Y51" s="7"/>
    </row>
    <row r="52" spans="2:25" ht="15.75" x14ac:dyDescent="0.25">
      <c r="E52">
        <f>E45+E51</f>
        <v>678.11120000000005</v>
      </c>
      <c r="G52" t="s">
        <v>45</v>
      </c>
      <c r="H52">
        <v>2.15</v>
      </c>
      <c r="I52">
        <v>1.25</v>
      </c>
      <c r="J52">
        <f t="shared" si="42"/>
        <v>2.6875</v>
      </c>
      <c r="O52" s="10"/>
      <c r="P52" s="10"/>
      <c r="Q52" s="10"/>
      <c r="R52" s="10"/>
      <c r="S52" s="10"/>
      <c r="T52" s="10"/>
      <c r="U52" s="17"/>
      <c r="V52" s="19"/>
      <c r="W52" s="21"/>
      <c r="X52" s="26"/>
      <c r="Y52" s="7"/>
    </row>
    <row r="53" spans="2:25" ht="15.75" x14ac:dyDescent="0.25">
      <c r="J53">
        <f>SUM(J50:J52)</f>
        <v>9.4689999999999994</v>
      </c>
      <c r="N53">
        <f>J53*10.764</f>
        <v>101.92431599999999</v>
      </c>
      <c r="U53" s="22"/>
      <c r="V53" s="23"/>
      <c r="W53" s="24"/>
      <c r="X53" s="24"/>
    </row>
    <row r="54" spans="2:25" ht="15.75" x14ac:dyDescent="0.25">
      <c r="U54" s="17"/>
      <c r="V54" s="19"/>
      <c r="W54" s="21"/>
      <c r="X54" s="21"/>
    </row>
    <row r="55" spans="2:25" ht="15.75" x14ac:dyDescent="0.25">
      <c r="U55" s="25"/>
      <c r="V55" s="21"/>
      <c r="W55" s="20"/>
      <c r="X55" s="20"/>
    </row>
    <row r="56" spans="2:25" x14ac:dyDescent="0.25">
      <c r="G56" t="s">
        <v>45</v>
      </c>
      <c r="H56">
        <v>3.15</v>
      </c>
      <c r="I56">
        <v>1.2</v>
      </c>
      <c r="J56">
        <f t="shared" ref="J56:J58" si="43">H56*I56</f>
        <v>3.78</v>
      </c>
    </row>
    <row r="57" spans="2:25" x14ac:dyDescent="0.25">
      <c r="H57">
        <v>3.35</v>
      </c>
      <c r="I57">
        <v>0.75</v>
      </c>
      <c r="J57">
        <f t="shared" si="43"/>
        <v>2.5125000000000002</v>
      </c>
    </row>
    <row r="58" spans="2:25" x14ac:dyDescent="0.25">
      <c r="H58">
        <v>3.05</v>
      </c>
      <c r="I58">
        <v>0.75</v>
      </c>
      <c r="J58">
        <f t="shared" si="43"/>
        <v>2.2874999999999996</v>
      </c>
    </row>
    <row r="59" spans="2:25" x14ac:dyDescent="0.25">
      <c r="J59">
        <f>SUM(J56:J58)</f>
        <v>8.58</v>
      </c>
      <c r="N59">
        <f>J59*10.764</f>
        <v>92.355119999999999</v>
      </c>
    </row>
    <row r="60" spans="2:25" x14ac:dyDescent="0.25">
      <c r="N60">
        <f>N48+N53+N59</f>
        <v>691.95297600000004</v>
      </c>
    </row>
  </sheetData>
  <mergeCells count="3">
    <mergeCell ref="A14:R14"/>
    <mergeCell ref="A2:R2"/>
    <mergeCell ref="P40:S4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O37:P39"/>
  <sheetViews>
    <sheetView topLeftCell="A4" zoomScaleNormal="100" workbookViewId="0">
      <selection activeCell="P39" sqref="P39"/>
    </sheetView>
  </sheetViews>
  <sheetFormatPr defaultRowHeight="15" x14ac:dyDescent="0.25"/>
  <sheetData>
    <row r="37" spans="15:16" x14ac:dyDescent="0.25">
      <c r="O37">
        <v>32.11</v>
      </c>
    </row>
    <row r="38" spans="15:16" x14ac:dyDescent="0.25">
      <c r="O38">
        <v>3.48</v>
      </c>
    </row>
    <row r="39" spans="15:16" x14ac:dyDescent="0.25">
      <c r="O39">
        <f>O37+O38</f>
        <v>35.589999999999996</v>
      </c>
      <c r="P39">
        <f>O39*10.764</f>
        <v>383.09075999999993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9568E-43B9-45AB-9E0D-8D1A58105484}">
  <dimension ref="A1"/>
  <sheetViews>
    <sheetView workbookViewId="0">
      <selection activeCell="M12" sqref="M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4083-2C97-4765-9A1F-3531E6F017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R38:U41"/>
  <sheetViews>
    <sheetView topLeftCell="F7" zoomScaleNormal="100" workbookViewId="0">
      <selection activeCell="U41" sqref="U41"/>
    </sheetView>
  </sheetViews>
  <sheetFormatPr defaultRowHeight="15" x14ac:dyDescent="0.25"/>
  <cols>
    <col min="21" max="21" width="15.140625" customWidth="1"/>
  </cols>
  <sheetData>
    <row r="38" spans="18:21" x14ac:dyDescent="0.25">
      <c r="R38">
        <v>45</v>
      </c>
      <c r="S38">
        <f>R38*10.764</f>
        <v>484.38</v>
      </c>
      <c r="U38">
        <v>9250000</v>
      </c>
    </row>
    <row r="39" spans="18:21" x14ac:dyDescent="0.25">
      <c r="R39">
        <v>5.01</v>
      </c>
      <c r="S39">
        <f>R39*10.764</f>
        <v>53.927639999999997</v>
      </c>
      <c r="U39">
        <v>555000</v>
      </c>
    </row>
    <row r="40" spans="18:21" x14ac:dyDescent="0.25">
      <c r="S40">
        <f>SUM(S38:S39)</f>
        <v>538.30763999999999</v>
      </c>
      <c r="U40">
        <v>30000</v>
      </c>
    </row>
    <row r="41" spans="18:21" x14ac:dyDescent="0.25">
      <c r="U41">
        <f>U38+U39+U40</f>
        <v>9835000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2024-04-30T09:39:45Z</dcterms:modified>
</cp:coreProperties>
</file>