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VIKASH - SBI - Approx\"/>
    </mc:Choice>
  </mc:AlternateContent>
  <xr:revisionPtr revIDLastSave="0" documentId="13_ncr:1_{A7E31043-D95D-422B-9AE6-F9C65B67EC7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5" sheetId="27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4" sheetId="26" r:id="rId16"/>
  </sheets>
  <calcPr calcId="191029"/>
</workbook>
</file>

<file path=xl/calcChain.xml><?xml version="1.0" encoding="utf-8"?>
<calcChain xmlns="http://schemas.openxmlformats.org/spreadsheetml/2006/main">
  <c r="W80" i="4" l="1"/>
  <c r="F57" i="4" l="1"/>
  <c r="W78" i="4"/>
  <c r="W62" i="4"/>
  <c r="W65" i="4" s="1"/>
  <c r="W61" i="4"/>
  <c r="W67" i="4" s="1"/>
  <c r="W60" i="4"/>
  <c r="W69" i="4" s="1"/>
  <c r="T16" i="19"/>
  <c r="W68" i="4" l="1"/>
  <c r="W71" i="4" s="1"/>
  <c r="W74" i="4" s="1"/>
  <c r="W63" i="4"/>
  <c r="X16" i="18"/>
  <c r="S26" i="17"/>
  <c r="U21" i="16"/>
  <c r="S15" i="15"/>
  <c r="T18" i="14"/>
  <c r="F34" i="4"/>
  <c r="W76" i="4" l="1"/>
  <c r="W75" i="4"/>
  <c r="W31" i="4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W51" i="4"/>
  <c r="S41" i="4"/>
  <c r="W47" i="4" l="1"/>
</calcChain>
</file>

<file path=xl/sharedStrings.xml><?xml version="1.0" encoding="utf-8"?>
<sst xmlns="http://schemas.openxmlformats.org/spreadsheetml/2006/main" count="76" uniqueCount="47">
  <si>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</si>
  <si>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</si>
  <si>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</si>
  <si>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</si>
  <si>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</si>
  <si>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</si>
  <si>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</si>
  <si>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</si>
  <si>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</si>
  <si>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</si>
  <si>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</si>
  <si>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</si>
  <si>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</si>
  <si>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</si>
  <si>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</si>
  <si>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</si>
  <si>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</si>
  <si>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</si>
  <si>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</si>
  <si>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</si>
  <si>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</si>
  <si>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</si>
  <si>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</si>
  <si>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</si>
  <si>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</si>
  <si>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</si>
  <si>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</si>
  <si>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</si>
  <si>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</si>
  <si>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</si>
  <si>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</si>
  <si>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</si>
  <si>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</si>
  <si>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</si>
  <si>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</si>
  <si>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</si>
  <si>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</si>
  <si>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</si>
  <si>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</si>
  <si>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</si>
  <si>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Mumabi )  - VIKASH</t>
  </si>
  <si>
    <t>Rera</t>
  </si>
  <si>
    <t>Agree CA</t>
  </si>
  <si>
    <t>bal</t>
  </si>
  <si>
    <t>terr</t>
  </si>
  <si>
    <t>Flat No. 207</t>
  </si>
  <si>
    <t>Flat No. 208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</si>
</sst>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2" fillId="3" borderId="0" xfId="0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0" xfId="0" applyFont="1" applyFill="1"/>
    <xf numFmtId="4" fontId="1" fillId="0" borderId="0" xfId="0" applyNumberFormat="1" applyFont="1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305864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7110D-D49B-424E-9318-55997DF80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21064" cy="8954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37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98E649-4127-42C1-908D-3BDD1EF14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69542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0</xdr:row>
      <xdr:rowOff>57150</xdr:rowOff>
    </xdr:from>
    <xdr:to>
      <xdr:col>16</xdr:col>
      <xdr:colOff>191722</xdr:colOff>
      <xdr:row>34</xdr:row>
      <xdr:rowOff>96159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3589CA-A9FC-46CF-AA04-5C2761E15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0625" y="57150"/>
          <a:ext cx="8754697" cy="65160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15</xdr:col>
      <xdr:colOff>429820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3B0F0-DE70-4F84-8F9E-626F0B368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0"/>
          <a:ext cx="8564170" cy="8726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258232</xdr:colOff>
      <xdr:row>48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785832-5D8A-4E72-BB59-608285CA6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73432" cy="89928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191718</xdr:colOff>
      <xdr:row>41</xdr:row>
      <xdr:rowOff>29669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8EE6A0-81A7-4B50-88BA-8663D0AFC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26118" cy="784016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401127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E6D67-9E27-48C6-ACEB-4CB1CECEC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16327" cy="90404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42</xdr:row>
      <xdr:rowOff>163001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3DE6E9-3A69-4620-B0BB-552FE5E19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706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239349</xdr:colOff>
      <xdr:row>44</xdr:row>
      <xdr:rowOff>58168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82200-5AF2-4FE8-896B-EE7474269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73749" cy="7297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38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C389D8-E964-46E2-B0EA-1FB3CF589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7163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37</xdr:row>
      <xdr:rowOff>143806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3D7037-8591-4D01-9681-34081C9EC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66684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210770</xdr:colOff>
      <xdr:row>43</xdr:row>
      <xdr:rowOff>96220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A157E0-DA5D-4140-ADCE-A60421BA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45170" cy="69542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34</xdr:row>
      <xdr:rowOff>39009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8A3DAB-52DD-425B-A604-51F6471B3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65160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35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14E2F1-7C41-4F63-ABC9-2382BA34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5922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35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9585A-5C79-4A7D-A6C8-C6909B23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6544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0"/>
  <sheetViews>
    <sheetView tabSelected="1" topLeftCell="C10" zoomScaleNormal="100" workbookViewId="0">
      <selection activeCell="X35" sqref="X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36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493</v>
      </c>
      <c r="C3" s="4">
        <f>B3*1.2</f>
        <v>591.6</v>
      </c>
      <c r="D3" s="4">
        <f t="shared" ref="D3:D14" si="2">C3*1.2</f>
        <v>709.92</v>
      </c>
      <c r="E3" s="5">
        <f t="shared" ref="E3:E14" si="3">R3</f>
        <v>4263192</v>
      </c>
      <c r="F3" s="9">
        <f t="shared" ref="F3:F14" si="4">ROUND((E3/B3),0)</f>
        <v>8647</v>
      </c>
      <c r="G3" s="9">
        <f t="shared" ref="G3:G14" si="5">ROUND((E3/C3),0)</f>
        <v>7206</v>
      </c>
      <c r="H3" s="9">
        <f t="shared" ref="H3:H14" si="6">ROUND((E3/D3),0)</f>
        <v>6005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493</v>
      </c>
      <c r="R3" s="2">
        <v>4263192</v>
      </c>
    </row>
    <row r="4" spans="1:20" x14ac:dyDescent="0.25">
      <c r="A4" s="4">
        <f t="shared" ref="A4:A9" si="9">N4</f>
        <v>0</v>
      </c>
      <c r="B4" s="4">
        <f t="shared" ref="B4:B9" si="10">Q4</f>
        <v>677</v>
      </c>
      <c r="C4" s="4">
        <f t="shared" ref="C4:C9" si="11">B4*1.2</f>
        <v>812.4</v>
      </c>
      <c r="D4" s="4">
        <f t="shared" ref="D4:D9" si="12">C4*1.2</f>
        <v>974.87999999999988</v>
      </c>
      <c r="E4" s="5">
        <f t="shared" ref="E4:E9" si="13">R4</f>
        <v>6970000</v>
      </c>
      <c r="F4" s="9">
        <f t="shared" ref="F4:F9" si="14">ROUND((E4/B4),0)</f>
        <v>10295</v>
      </c>
      <c r="G4" s="9">
        <f t="shared" ref="G4:G9" si="15">ROUND((E4/C4),0)</f>
        <v>8580</v>
      </c>
      <c r="H4" s="9">
        <f t="shared" ref="H4:H9" si="16">ROUND((E4/D4),0)</f>
        <v>7150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677</v>
      </c>
      <c r="R4" s="2">
        <v>6970000</v>
      </c>
    </row>
    <row r="5" spans="1:20" s="44" customFormat="1" x14ac:dyDescent="0.25">
      <c r="A5" s="42">
        <f t="shared" si="9"/>
        <v>0</v>
      </c>
      <c r="B5" s="42">
        <f t="shared" si="10"/>
        <v>563</v>
      </c>
      <c r="C5" s="42">
        <f t="shared" si="11"/>
        <v>675.6</v>
      </c>
      <c r="D5" s="42">
        <f t="shared" si="12"/>
        <v>810.72</v>
      </c>
      <c r="E5" s="43">
        <f t="shared" si="13"/>
        <v>6300000</v>
      </c>
      <c r="F5" s="42">
        <f t="shared" si="14"/>
        <v>11190</v>
      </c>
      <c r="G5" s="42">
        <f t="shared" si="15"/>
        <v>9325</v>
      </c>
      <c r="H5" s="42">
        <f t="shared" si="16"/>
        <v>7771</v>
      </c>
      <c r="I5" s="42" t="e">
        <f>#REF!</f>
        <v>#REF!</v>
      </c>
      <c r="J5" s="42">
        <f t="shared" si="17"/>
        <v>0</v>
      </c>
      <c r="O5" s="44">
        <v>0</v>
      </c>
      <c r="P5" s="44">
        <f t="shared" si="18"/>
        <v>0</v>
      </c>
      <c r="Q5" s="44">
        <v>563</v>
      </c>
      <c r="R5" s="45">
        <v>6300000</v>
      </c>
    </row>
    <row r="6" spans="1:20" x14ac:dyDescent="0.25">
      <c r="A6" s="4">
        <f t="shared" si="9"/>
        <v>0</v>
      </c>
      <c r="B6" s="4">
        <f t="shared" si="10"/>
        <v>493</v>
      </c>
      <c r="C6" s="4">
        <f t="shared" si="11"/>
        <v>591.6</v>
      </c>
      <c r="D6" s="4">
        <f t="shared" si="12"/>
        <v>709.92</v>
      </c>
      <c r="E6" s="5">
        <f t="shared" si="13"/>
        <v>5193175</v>
      </c>
      <c r="F6" s="9">
        <f t="shared" si="14"/>
        <v>10534</v>
      </c>
      <c r="G6" s="9">
        <f t="shared" si="15"/>
        <v>8778</v>
      </c>
      <c r="H6" s="9">
        <f t="shared" si="16"/>
        <v>7315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493</v>
      </c>
      <c r="R6" s="2">
        <v>5193175</v>
      </c>
    </row>
    <row r="7" spans="1:20" x14ac:dyDescent="0.25">
      <c r="A7" s="4">
        <f t="shared" si="9"/>
        <v>0</v>
      </c>
      <c r="B7" s="4">
        <f t="shared" si="10"/>
        <v>493</v>
      </c>
      <c r="C7" s="4">
        <f t="shared" si="11"/>
        <v>591.6</v>
      </c>
      <c r="D7" s="4">
        <f t="shared" si="12"/>
        <v>709.92</v>
      </c>
      <c r="E7" s="5">
        <f t="shared" si="13"/>
        <v>5079150</v>
      </c>
      <c r="F7" s="9">
        <f t="shared" si="14"/>
        <v>10303</v>
      </c>
      <c r="G7" s="9">
        <f t="shared" si="15"/>
        <v>8585</v>
      </c>
      <c r="H7" s="9">
        <f t="shared" si="16"/>
        <v>7155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493</v>
      </c>
      <c r="R7" s="2">
        <v>5079150</v>
      </c>
    </row>
    <row r="8" spans="1:20" s="7" customFormat="1" x14ac:dyDescent="0.25">
      <c r="A8" s="49">
        <f t="shared" si="9"/>
        <v>0</v>
      </c>
      <c r="B8" s="49">
        <f t="shared" si="10"/>
        <v>493</v>
      </c>
      <c r="C8" s="49">
        <f t="shared" si="11"/>
        <v>591.6</v>
      </c>
      <c r="D8" s="49">
        <f t="shared" si="12"/>
        <v>709.92</v>
      </c>
      <c r="E8" s="50">
        <f t="shared" si="13"/>
        <v>4434507</v>
      </c>
      <c r="F8" s="49">
        <f t="shared" si="14"/>
        <v>8995</v>
      </c>
      <c r="G8" s="49">
        <f t="shared" si="15"/>
        <v>7496</v>
      </c>
      <c r="H8" s="49">
        <f t="shared" si="16"/>
        <v>6246</v>
      </c>
      <c r="I8" s="49" t="e">
        <f>#REF!</f>
        <v>#REF!</v>
      </c>
      <c r="J8" s="49">
        <f t="shared" si="17"/>
        <v>0</v>
      </c>
      <c r="O8" s="7">
        <v>0</v>
      </c>
      <c r="P8" s="7">
        <f t="shared" si="18"/>
        <v>0</v>
      </c>
      <c r="Q8" s="7">
        <v>493</v>
      </c>
      <c r="R8" s="51">
        <v>4434507</v>
      </c>
    </row>
    <row r="9" spans="1:20" s="44" customFormat="1" x14ac:dyDescent="0.25">
      <c r="A9" s="42">
        <f t="shared" si="9"/>
        <v>0</v>
      </c>
      <c r="B9" s="42">
        <f t="shared" si="10"/>
        <v>493</v>
      </c>
      <c r="C9" s="42">
        <f t="shared" si="11"/>
        <v>591.6</v>
      </c>
      <c r="D9" s="42">
        <f t="shared" si="12"/>
        <v>709.92</v>
      </c>
      <c r="E9" s="43">
        <f t="shared" si="13"/>
        <v>5228639</v>
      </c>
      <c r="F9" s="42">
        <f t="shared" si="14"/>
        <v>10606</v>
      </c>
      <c r="G9" s="42">
        <f t="shared" si="15"/>
        <v>8838</v>
      </c>
      <c r="H9" s="42">
        <f t="shared" si="16"/>
        <v>7365</v>
      </c>
      <c r="I9" s="42" t="e">
        <f>#REF!</f>
        <v>#REF!</v>
      </c>
      <c r="J9" s="42">
        <f t="shared" si="17"/>
        <v>0</v>
      </c>
      <c r="O9" s="44">
        <v>0</v>
      </c>
      <c r="P9" s="44">
        <f t="shared" si="18"/>
        <v>0</v>
      </c>
      <c r="Q9" s="44">
        <v>493</v>
      </c>
      <c r="R9" s="45">
        <v>5228639</v>
      </c>
    </row>
    <row r="10" spans="1:20" x14ac:dyDescent="0.25">
      <c r="A10" s="4">
        <f t="shared" si="0"/>
        <v>0</v>
      </c>
      <c r="B10" s="4">
        <f t="shared" si="1"/>
        <v>493</v>
      </c>
      <c r="C10" s="4">
        <f t="shared" ref="C10:C14" si="19">B10*1.2</f>
        <v>591.6</v>
      </c>
      <c r="D10" s="4">
        <f t="shared" si="2"/>
        <v>709.92</v>
      </c>
      <c r="E10" s="5">
        <f t="shared" si="3"/>
        <v>5106852</v>
      </c>
      <c r="F10" s="9">
        <f t="shared" si="4"/>
        <v>10359</v>
      </c>
      <c r="G10" s="9">
        <f t="shared" si="5"/>
        <v>8632</v>
      </c>
      <c r="H10" s="9">
        <f t="shared" si="6"/>
        <v>7194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493</v>
      </c>
      <c r="R10" s="2">
        <v>5106852</v>
      </c>
    </row>
    <row r="11" spans="1:20" s="7" customFormat="1" x14ac:dyDescent="0.25">
      <c r="A11" s="49">
        <f t="shared" si="0"/>
        <v>0</v>
      </c>
      <c r="B11" s="49">
        <f t="shared" si="1"/>
        <v>493</v>
      </c>
      <c r="C11" s="49">
        <f t="shared" si="19"/>
        <v>591.6</v>
      </c>
      <c r="D11" s="49">
        <f t="shared" si="2"/>
        <v>709.92</v>
      </c>
      <c r="E11" s="50">
        <f t="shared" si="3"/>
        <v>4434507</v>
      </c>
      <c r="F11" s="49">
        <f t="shared" si="4"/>
        <v>8995</v>
      </c>
      <c r="G11" s="49">
        <f t="shared" si="5"/>
        <v>7496</v>
      </c>
      <c r="H11" s="49">
        <f t="shared" si="6"/>
        <v>6246</v>
      </c>
      <c r="I11" s="49" t="e">
        <f>#REF!</f>
        <v>#REF!</v>
      </c>
      <c r="J11" s="49">
        <f t="shared" si="7"/>
        <v>0</v>
      </c>
      <c r="O11" s="7">
        <v>0</v>
      </c>
      <c r="P11" s="7">
        <f t="shared" si="8"/>
        <v>0</v>
      </c>
      <c r="Q11" s="7">
        <v>493</v>
      </c>
      <c r="R11" s="51">
        <v>4434507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37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1">N16</f>
        <v>0</v>
      </c>
      <c r="B16" s="4">
        <f t="shared" ref="B16:B28" si="32">Q16</f>
        <v>750</v>
      </c>
      <c r="C16" s="4">
        <f>B16*1.2</f>
        <v>900</v>
      </c>
      <c r="D16" s="4">
        <f t="shared" ref="D16:D28" si="33">C16*1.2</f>
        <v>1080</v>
      </c>
      <c r="E16" s="5">
        <f t="shared" ref="E16:E28" si="34">R16</f>
        <v>11500000</v>
      </c>
      <c r="F16" s="9">
        <f t="shared" ref="F16:F28" si="35">ROUND((E16/B16),0)</f>
        <v>15333</v>
      </c>
      <c r="G16" s="9">
        <f t="shared" ref="G16:G28" si="36">ROUND((E16/C16),0)</f>
        <v>12778</v>
      </c>
      <c r="H16" s="9">
        <f t="shared" ref="H16:H28" si="37">ROUND((E16/D16),0)</f>
        <v>10648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750</v>
      </c>
      <c r="R16" s="2">
        <v>11500000</v>
      </c>
    </row>
    <row r="17" spans="1:24" s="7" customFormat="1" x14ac:dyDescent="0.25">
      <c r="A17" s="49">
        <f t="shared" si="31"/>
        <v>0</v>
      </c>
      <c r="B17" s="49">
        <f t="shared" si="32"/>
        <v>459</v>
      </c>
      <c r="C17" s="49">
        <f t="shared" ref="C17:C28" si="40">B17*1.2</f>
        <v>550.79999999999995</v>
      </c>
      <c r="D17" s="49">
        <f t="shared" si="33"/>
        <v>660.95999999999992</v>
      </c>
      <c r="E17" s="50">
        <f t="shared" si="34"/>
        <v>5200000</v>
      </c>
      <c r="F17" s="49">
        <f t="shared" si="35"/>
        <v>11329</v>
      </c>
      <c r="G17" s="49">
        <f t="shared" si="36"/>
        <v>9441</v>
      </c>
      <c r="H17" s="49">
        <f t="shared" si="37"/>
        <v>7867</v>
      </c>
      <c r="I17" s="49" t="e">
        <f>#REF!</f>
        <v>#REF!</v>
      </c>
      <c r="J17" s="49">
        <f t="shared" si="38"/>
        <v>0</v>
      </c>
      <c r="O17" s="7">
        <v>0</v>
      </c>
      <c r="P17" s="7">
        <f t="shared" si="39"/>
        <v>0</v>
      </c>
      <c r="Q17" s="7">
        <v>459</v>
      </c>
      <c r="R17" s="51">
        <v>5200000</v>
      </c>
      <c r="U17" s="44"/>
    </row>
    <row r="18" spans="1:24" s="7" customFormat="1" x14ac:dyDescent="0.25">
      <c r="A18" s="49">
        <f t="shared" si="31"/>
        <v>0</v>
      </c>
      <c r="B18" s="49">
        <f t="shared" si="32"/>
        <v>420</v>
      </c>
      <c r="C18" s="49">
        <f t="shared" si="40"/>
        <v>504</v>
      </c>
      <c r="D18" s="49">
        <f t="shared" si="33"/>
        <v>604.79999999999995</v>
      </c>
      <c r="E18" s="50">
        <f t="shared" si="34"/>
        <v>4800000</v>
      </c>
      <c r="F18" s="49">
        <f t="shared" si="35"/>
        <v>11429</v>
      </c>
      <c r="G18" s="49">
        <f t="shared" si="36"/>
        <v>9524</v>
      </c>
      <c r="H18" s="49">
        <f t="shared" si="37"/>
        <v>7937</v>
      </c>
      <c r="I18" s="49" t="e">
        <f>#REF!</f>
        <v>#REF!</v>
      </c>
      <c r="J18" s="49">
        <f t="shared" si="38"/>
        <v>0</v>
      </c>
      <c r="O18" s="7">
        <v>0</v>
      </c>
      <c r="P18" s="7">
        <f t="shared" si="39"/>
        <v>0</v>
      </c>
      <c r="Q18" s="7">
        <v>420</v>
      </c>
      <c r="R18" s="51">
        <v>4800000</v>
      </c>
    </row>
    <row r="19" spans="1:24" s="44" customFormat="1" x14ac:dyDescent="0.25">
      <c r="A19" s="42">
        <f t="shared" si="31"/>
        <v>0</v>
      </c>
      <c r="B19" s="42">
        <f t="shared" si="32"/>
        <v>686</v>
      </c>
      <c r="C19" s="42">
        <f t="shared" si="40"/>
        <v>823.19999999999993</v>
      </c>
      <c r="D19" s="42">
        <f t="shared" si="33"/>
        <v>987.83999999999992</v>
      </c>
      <c r="E19" s="43">
        <f t="shared" si="34"/>
        <v>8600000</v>
      </c>
      <c r="F19" s="42">
        <f t="shared" si="35"/>
        <v>12536</v>
      </c>
      <c r="G19" s="42">
        <f t="shared" si="36"/>
        <v>10447</v>
      </c>
      <c r="H19" s="42">
        <f t="shared" si="37"/>
        <v>8706</v>
      </c>
      <c r="I19" s="42" t="e">
        <f>#REF!</f>
        <v>#REF!</v>
      </c>
      <c r="J19" s="42">
        <f t="shared" si="38"/>
        <v>0</v>
      </c>
      <c r="O19" s="44">
        <v>0</v>
      </c>
      <c r="P19" s="44">
        <f t="shared" si="39"/>
        <v>0</v>
      </c>
      <c r="Q19" s="44">
        <v>686</v>
      </c>
      <c r="R19" s="45">
        <v>8600000</v>
      </c>
    </row>
    <row r="20" spans="1:24" s="44" customFormat="1" x14ac:dyDescent="0.25">
      <c r="A20" s="42">
        <f t="shared" si="31"/>
        <v>0</v>
      </c>
      <c r="B20" s="42">
        <f t="shared" si="32"/>
        <v>710</v>
      </c>
      <c r="C20" s="42">
        <f t="shared" si="40"/>
        <v>852</v>
      </c>
      <c r="D20" s="42">
        <f t="shared" si="33"/>
        <v>1022.4</v>
      </c>
      <c r="E20" s="43">
        <f t="shared" si="34"/>
        <v>9500000</v>
      </c>
      <c r="F20" s="42">
        <f t="shared" si="35"/>
        <v>13380</v>
      </c>
      <c r="G20" s="42">
        <f t="shared" si="36"/>
        <v>11150</v>
      </c>
      <c r="H20" s="42">
        <f t="shared" si="37"/>
        <v>9292</v>
      </c>
      <c r="I20" s="42" t="e">
        <f>#REF!</f>
        <v>#REF!</v>
      </c>
      <c r="J20" s="42">
        <f t="shared" si="38"/>
        <v>0</v>
      </c>
      <c r="O20" s="44">
        <v>0</v>
      </c>
      <c r="P20" s="44">
        <f t="shared" si="39"/>
        <v>0</v>
      </c>
      <c r="Q20" s="44">
        <v>710</v>
      </c>
      <c r="R20" s="45">
        <v>9500000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  <c r="W27" t="s">
        <v>45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42</v>
      </c>
      <c r="F31" s="7">
        <v>431</v>
      </c>
      <c r="S31" s="10"/>
      <c r="T31" s="10"/>
      <c r="U31" s="17" t="s">
        <v>15</v>
      </c>
      <c r="V31" s="18"/>
      <c r="W31" s="19">
        <f>W29-W30</f>
        <v>9000</v>
      </c>
      <c r="X31" s="22"/>
    </row>
    <row r="32" spans="1:24" ht="15.75" x14ac:dyDescent="0.25">
      <c r="E32" t="s">
        <v>43</v>
      </c>
      <c r="F32" s="7">
        <v>35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44</v>
      </c>
      <c r="F33" s="7">
        <v>34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5:25" ht="15.75" x14ac:dyDescent="0.25">
      <c r="F34" s="7">
        <f>SUM(F31:F33)</f>
        <v>500</v>
      </c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41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7" t="s">
        <v>40</v>
      </c>
      <c r="Q36" s="47"/>
      <c r="R36" s="47"/>
      <c r="S36" s="47"/>
      <c r="T36" s="48"/>
      <c r="U36" s="21" t="s">
        <v>20</v>
      </c>
      <c r="V36" s="23"/>
      <c r="W36" s="24">
        <f>90*W33/W35</f>
        <v>-3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22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11500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500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5750000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5175000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4600000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5:24" ht="15.75" x14ac:dyDescent="0.25">
      <c r="U49" s="37" t="s">
        <v>27</v>
      </c>
      <c r="V49" s="38"/>
      <c r="W49" s="39">
        <f>W30*W44</f>
        <v>1250000</v>
      </c>
      <c r="X49" s="39"/>
    </row>
    <row r="50" spans="5:24" ht="15.75" x14ac:dyDescent="0.25">
      <c r="U50" s="17" t="s">
        <v>28</v>
      </c>
      <c r="V50" s="23"/>
      <c r="W50" s="41"/>
      <c r="X50" s="36"/>
    </row>
    <row r="51" spans="5:24" ht="15.75" x14ac:dyDescent="0.25">
      <c r="U51" s="40" t="s">
        <v>29</v>
      </c>
      <c r="V51" s="36"/>
      <c r="W51" s="34">
        <f>W45*0.03/12</f>
        <v>14375</v>
      </c>
      <c r="X51" s="34"/>
    </row>
    <row r="53" spans="5:24" x14ac:dyDescent="0.25">
      <c r="F53" s="7">
        <v>208</v>
      </c>
    </row>
    <row r="54" spans="5:24" x14ac:dyDescent="0.25">
      <c r="E54" t="s">
        <v>42</v>
      </c>
      <c r="F54" s="7">
        <v>431</v>
      </c>
    </row>
    <row r="55" spans="5:24" x14ac:dyDescent="0.25">
      <c r="E55" t="s">
        <v>43</v>
      </c>
      <c r="F55" s="7">
        <v>35</v>
      </c>
    </row>
    <row r="56" spans="5:24" x14ac:dyDescent="0.25">
      <c r="E56" t="s">
        <v>44</v>
      </c>
      <c r="F56" s="7">
        <v>34</v>
      </c>
      <c r="W56" t="s">
        <v>46</v>
      </c>
    </row>
    <row r="57" spans="5:24" x14ac:dyDescent="0.25">
      <c r="F57" s="7">
        <f>SUM(F54:F56)</f>
        <v>500</v>
      </c>
    </row>
    <row r="58" spans="5:24" ht="15.75" x14ac:dyDescent="0.25">
      <c r="U58" s="17" t="s">
        <v>13</v>
      </c>
      <c r="V58" s="18"/>
      <c r="W58" s="19">
        <v>11500</v>
      </c>
      <c r="X58" s="20" t="s">
        <v>39</v>
      </c>
    </row>
    <row r="59" spans="5:24" ht="31.5" x14ac:dyDescent="0.25">
      <c r="U59" s="21" t="s">
        <v>14</v>
      </c>
      <c r="V59" s="18"/>
      <c r="W59" s="19">
        <v>2500</v>
      </c>
      <c r="X59" s="22"/>
    </row>
    <row r="60" spans="5:24" ht="15.75" x14ac:dyDescent="0.25">
      <c r="U60" s="17" t="s">
        <v>15</v>
      </c>
      <c r="V60" s="18"/>
      <c r="W60" s="19">
        <f>W58-W59</f>
        <v>9000</v>
      </c>
      <c r="X60" s="22"/>
    </row>
    <row r="61" spans="5:24" ht="15.75" x14ac:dyDescent="0.25">
      <c r="U61" s="17" t="s">
        <v>16</v>
      </c>
      <c r="V61" s="18"/>
      <c r="W61" s="19">
        <f>W59</f>
        <v>2500</v>
      </c>
      <c r="X61" s="22"/>
    </row>
    <row r="62" spans="5:24" ht="15.75" x14ac:dyDescent="0.25">
      <c r="U62" s="17" t="s">
        <v>17</v>
      </c>
      <c r="V62" s="23"/>
      <c r="W62" s="24">
        <f>X62-X63</f>
        <v>-2</v>
      </c>
      <c r="X62" s="25">
        <v>2024</v>
      </c>
    </row>
    <row r="63" spans="5:24" ht="15.75" x14ac:dyDescent="0.25">
      <c r="U63" s="17" t="s">
        <v>18</v>
      </c>
      <c r="V63" s="23"/>
      <c r="W63" s="24">
        <f>W64-W62</f>
        <v>62</v>
      </c>
      <c r="X63" s="24">
        <v>2026</v>
      </c>
    </row>
    <row r="64" spans="5:24" ht="15.75" x14ac:dyDescent="0.25">
      <c r="U64" s="17" t="s">
        <v>19</v>
      </c>
      <c r="V64" s="23"/>
      <c r="W64" s="24">
        <v>60</v>
      </c>
      <c r="X64" s="24"/>
    </row>
    <row r="65" spans="21:24" ht="31.5" x14ac:dyDescent="0.25">
      <c r="U65" s="21" t="s">
        <v>20</v>
      </c>
      <c r="V65" s="23"/>
      <c r="W65" s="24">
        <f>90*W62/W64</f>
        <v>-3</v>
      </c>
      <c r="X65" s="24"/>
    </row>
    <row r="66" spans="21:24" ht="15.75" x14ac:dyDescent="0.25">
      <c r="U66" s="17"/>
      <c r="V66" s="26"/>
      <c r="W66" s="27">
        <v>0</v>
      </c>
      <c r="X66" s="27"/>
    </row>
    <row r="67" spans="21:24" ht="15.75" x14ac:dyDescent="0.25">
      <c r="U67" s="17" t="s">
        <v>21</v>
      </c>
      <c r="V67" s="18"/>
      <c r="W67" s="19">
        <f>W61*W66</f>
        <v>0</v>
      </c>
      <c r="X67" s="22"/>
    </row>
    <row r="68" spans="21:24" ht="15.75" x14ac:dyDescent="0.25">
      <c r="U68" s="17" t="s">
        <v>22</v>
      </c>
      <c r="V68" s="18"/>
      <c r="W68" s="19">
        <f>W61-W67</f>
        <v>2500</v>
      </c>
      <c r="X68" s="22"/>
    </row>
    <row r="69" spans="21:24" ht="15.75" x14ac:dyDescent="0.25">
      <c r="U69" s="17" t="s">
        <v>15</v>
      </c>
      <c r="V69" s="18"/>
      <c r="W69" s="19">
        <f>W60</f>
        <v>9000</v>
      </c>
      <c r="X69" s="22"/>
    </row>
    <row r="70" spans="21:24" ht="15.75" x14ac:dyDescent="0.25">
      <c r="U70" s="23"/>
      <c r="V70" s="18"/>
      <c r="W70" s="19"/>
      <c r="X70" s="22"/>
    </row>
    <row r="71" spans="21:24" ht="15.75" x14ac:dyDescent="0.25">
      <c r="U71" s="28" t="s">
        <v>23</v>
      </c>
      <c r="V71" s="29"/>
      <c r="W71" s="20">
        <f>W69+W68</f>
        <v>11500</v>
      </c>
      <c r="X71" s="22"/>
    </row>
    <row r="72" spans="21:24" ht="15.75" x14ac:dyDescent="0.25">
      <c r="U72" s="23"/>
      <c r="V72" s="23"/>
      <c r="W72" s="24"/>
      <c r="X72" s="24"/>
    </row>
    <row r="73" spans="21:24" ht="15.75" x14ac:dyDescent="0.25">
      <c r="U73" s="28" t="s">
        <v>38</v>
      </c>
      <c r="V73" s="30"/>
      <c r="W73" s="25">
        <v>500</v>
      </c>
      <c r="X73" s="24"/>
    </row>
    <row r="74" spans="21:24" ht="15.75" x14ac:dyDescent="0.25">
      <c r="U74" s="17" t="s">
        <v>24</v>
      </c>
      <c r="V74" s="31"/>
      <c r="W74" s="32">
        <f>W71*W73+X75</f>
        <v>5750000</v>
      </c>
      <c r="X74" s="33"/>
    </row>
    <row r="75" spans="21:24" ht="15.75" x14ac:dyDescent="0.25">
      <c r="U75" s="17" t="s">
        <v>25</v>
      </c>
      <c r="V75" s="23"/>
      <c r="W75" s="34">
        <f>W74*0.9</f>
        <v>5175000</v>
      </c>
      <c r="X75" s="35"/>
    </row>
    <row r="76" spans="21:24" ht="15.75" x14ac:dyDescent="0.25">
      <c r="U76" s="17" t="s">
        <v>26</v>
      </c>
      <c r="V76" s="23"/>
      <c r="W76" s="34">
        <f>W74*0.8</f>
        <v>4600000</v>
      </c>
      <c r="X76" s="34"/>
    </row>
    <row r="77" spans="21:24" ht="15.75" x14ac:dyDescent="0.25">
      <c r="U77" s="17"/>
      <c r="V77" s="23"/>
      <c r="W77" s="36"/>
      <c r="X77" s="24"/>
    </row>
    <row r="78" spans="21:24" ht="15.75" x14ac:dyDescent="0.25">
      <c r="U78" s="37" t="s">
        <v>27</v>
      </c>
      <c r="V78" s="38"/>
      <c r="W78" s="39">
        <f>W59*W73</f>
        <v>1250000</v>
      </c>
      <c r="X78" s="39"/>
    </row>
    <row r="79" spans="21:24" ht="15.75" x14ac:dyDescent="0.25">
      <c r="U79" s="17" t="s">
        <v>28</v>
      </c>
      <c r="V79" s="23"/>
      <c r="W79" s="36"/>
      <c r="X79" s="36"/>
    </row>
    <row r="80" spans="21:24" ht="15.75" x14ac:dyDescent="0.25">
      <c r="U80" s="40" t="s">
        <v>29</v>
      </c>
      <c r="V80" s="36"/>
      <c r="W80" s="34">
        <f>W74*0.03/12</f>
        <v>14375</v>
      </c>
      <c r="X80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T19" sqref="T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A84B1-41F6-4398-BF8D-B0AE16E0E61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344D2-D696-4FA6-A023-E8F843AC946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DC788-1282-4381-9FBF-6F1F372204E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18" sqref="U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S18:T18"/>
  <sheetViews>
    <sheetView topLeftCell="A6" workbookViewId="0">
      <selection activeCell="T19" sqref="T19"/>
    </sheetView>
  </sheetViews>
  <sheetFormatPr defaultRowHeight="15" x14ac:dyDescent="0.25"/>
  <sheetData>
    <row r="18" spans="19:20" x14ac:dyDescent="0.25">
      <c r="S18">
        <v>62.91</v>
      </c>
      <c r="T18">
        <f>S18*10.764</f>
        <v>677.16323999999997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15"/>
  <sheetViews>
    <sheetView zoomScaleNormal="100" workbookViewId="0">
      <selection activeCell="S16" sqref="S16"/>
    </sheetView>
  </sheetViews>
  <sheetFormatPr defaultRowHeight="15" x14ac:dyDescent="0.25"/>
  <sheetData>
    <row r="2" spans="1:19" x14ac:dyDescent="0.25">
      <c r="A2" s="6"/>
    </row>
    <row r="15" spans="1:19" x14ac:dyDescent="0.25">
      <c r="R15">
        <v>52.31</v>
      </c>
      <c r="S15">
        <f>R15*10.764</f>
        <v>563.06484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8:U21"/>
  <sheetViews>
    <sheetView zoomScaleNormal="100" workbookViewId="0">
      <selection activeCell="U21" sqref="U21"/>
    </sheetView>
  </sheetViews>
  <sheetFormatPr defaultRowHeight="15" x14ac:dyDescent="0.25"/>
  <sheetData>
    <row r="18" spans="20:21" ht="3.75" customHeight="1" x14ac:dyDescent="0.25"/>
    <row r="19" spans="20:21" hidden="1" x14ac:dyDescent="0.25"/>
    <row r="21" spans="20:21" x14ac:dyDescent="0.25">
      <c r="T21">
        <v>45.77</v>
      </c>
      <c r="U21">
        <f>T21*10.764</f>
        <v>492.66827999999998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6:S26"/>
  <sheetViews>
    <sheetView topLeftCell="A7" zoomScaleNormal="100" workbookViewId="0">
      <selection activeCell="S35" sqref="S35"/>
    </sheetView>
  </sheetViews>
  <sheetFormatPr defaultRowHeight="15" x14ac:dyDescent="0.25"/>
  <sheetData>
    <row r="26" spans="18:19" x14ac:dyDescent="0.25">
      <c r="R26">
        <v>45.77</v>
      </c>
      <c r="S26">
        <f>R26*10.764</f>
        <v>492.66827999999998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6:X16"/>
  <sheetViews>
    <sheetView topLeftCell="F1" zoomScaleNormal="100" workbookViewId="0">
      <selection activeCell="X21" sqref="X21"/>
    </sheetView>
  </sheetViews>
  <sheetFormatPr defaultRowHeight="15" x14ac:dyDescent="0.25"/>
  <sheetData>
    <row r="16" spans="23:24" x14ac:dyDescent="0.25">
      <c r="W16">
        <v>45.77</v>
      </c>
      <c r="X16">
        <f>W16*10.764</f>
        <v>492.66827999999998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6"/>
  <sheetViews>
    <sheetView workbookViewId="0">
      <selection activeCell="U20" sqref="U20"/>
    </sheetView>
  </sheetViews>
  <sheetFormatPr defaultRowHeight="15" x14ac:dyDescent="0.25"/>
  <sheetData>
    <row r="1" spans="1:20" x14ac:dyDescent="0.25">
      <c r="A1" s="6"/>
    </row>
    <row r="16" spans="1:20" x14ac:dyDescent="0.25">
      <c r="S16">
        <v>45.77</v>
      </c>
      <c r="T16">
        <f>S16*10.764</f>
        <v>492.66827999999998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Sheet15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2024-04-23T06:19:31Z</dcterms:modified>
</cp:coreProperties>
</file>