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Diamond Branch BKC\Kapu Gems_BDB\10.04.2024\"/>
    </mc:Choice>
  </mc:AlternateContent>
  <xr:revisionPtr revIDLastSave="0" documentId="13_ncr:1_{C670CFD8-27A4-478E-B4D7-A28A6F21E4D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5" i="23" l="1"/>
  <c r="J25" i="23"/>
  <c r="C4" i="25"/>
  <c r="E25" i="23"/>
  <c r="G37" i="4"/>
  <c r="J20" i="23" l="1"/>
  <c r="J21" i="23"/>
  <c r="J19" i="23"/>
  <c r="I20" i="23"/>
  <c r="I21" i="23"/>
  <c r="I19" i="23"/>
  <c r="H19" i="23"/>
  <c r="H21" i="23" s="1"/>
  <c r="E20" i="23"/>
  <c r="E21" i="23"/>
  <c r="E19" i="23"/>
  <c r="D21" i="23"/>
  <c r="D20" i="23"/>
  <c r="D19" i="23"/>
  <c r="H20" i="23" l="1"/>
  <c r="P4" i="4"/>
  <c r="P3" i="4"/>
  <c r="P2" i="4"/>
  <c r="G84" i="23"/>
  <c r="G23" i="23"/>
  <c r="G10" i="23"/>
  <c r="G11" i="23" s="1"/>
  <c r="G8" i="23"/>
  <c r="G7" i="23"/>
  <c r="G6" i="23"/>
  <c r="G5" i="23"/>
  <c r="G14" i="23" s="1"/>
  <c r="I36" i="4"/>
  <c r="H37" i="4"/>
  <c r="I35" i="4"/>
  <c r="G12" i="23" l="1"/>
  <c r="G13" i="23" s="1"/>
  <c r="C5" i="25"/>
  <c r="Q2" i="4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G16" i="23"/>
  <c r="G19" i="23" s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G21" i="23"/>
  <c r="G20" i="23"/>
  <c r="G25" i="23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<sst xmlns="http://schemas.openxmlformats.org/spreadsheetml/2006/main" count="144" uniqueCount="100">
  <si>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</si>
  <si>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</si>
  <si>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</si>
  <si>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</si>
  <si>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</si>
  <si>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</si>
  <si>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</si>
  <si>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</si>
  <si>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</si>
  <si>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</si>
  <si>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</si>
  <si>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</si>
  <si>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</si>
  <si>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</si>
  <si>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</si>
  <si>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</si>
  <si>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</si>
  <si>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</si>
  <si>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</si>
  <si>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</si>
  <si>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</si>
  <si>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</si>
  <si>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</si>
  <si>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</si>
  <si>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</si>
  <si>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</si>
  <si>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</si>
  <si>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</si>
  <si>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</si>
  <si>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</si>
  <si>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</si>
  <si>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</si>
  <si>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</si>
  <si>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</si>
  <si>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</si>
  <si>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</si>
  <si>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</si>
  <si>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</si>
  <si>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</si>
  <si>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</si>
  <si>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</si>
  <si>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</si>
  <si>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</si>
  <si>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</si>
  <si>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</si>
  <si>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</si>
  <si>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</si>
  <si>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</si>
  <si>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</si>
  <si>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</si>
  <si>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</si>
  <si>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</si>
  <si>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</si>
  <si>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</si>
  <si>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</si>
  <si>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</si>
  <si>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</si>
  <si>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</si>
  <si>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</si>
  <si>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</si>
  <si>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</si>
  <si>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</si>
  <si>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</si>
  <si>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</si>
  <si>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</si>
  <si>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</si>
  <si>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</si>
  <si>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</si>
  <si>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</si>
  <si>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</si>
  <si>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</si>
  <si>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</si>
  <si>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</si>
  <si>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</si>
  <si>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</si>
  <si>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</si>
  <si>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</si>
  <si>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</si>
  <si>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</si>
  <si>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</si>
  <si>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</si>
  <si>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</si>
  <si>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</si>
  <si>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</si>
  <si>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</si>
  <si>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EC - 2021</t>
  </si>
  <si>
    <t>EC - 2022</t>
  </si>
  <si>
    <t>Office No.</t>
  </si>
  <si>
    <t>Total Value</t>
  </si>
  <si>
    <t>IGR-28.03.24</t>
  </si>
  <si>
    <t>IGR-21.03.24</t>
  </si>
  <si>
    <t>IGR-08.11.23</t>
  </si>
  <si>
    <t>IGR-06.09.23</t>
  </si>
  <si>
    <t>IGR-04.08.23</t>
  </si>
  <si>
    <t>Previoius Valuation - 2021 - Tithe</t>
  </si>
  <si>
    <t>1 No.</t>
  </si>
  <si>
    <t>ASBUA</t>
  </si>
  <si>
    <t>Fair Market Value</t>
  </si>
  <si>
    <t>Realizable Value</t>
  </si>
  <si>
    <t>Distress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</si>
</sst>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1" fillId="2" borderId="0" xfId="0" applyFont="1" applyFill="1"/>
    <xf numFmtId="4" fontId="0" fillId="2" borderId="0" xfId="0" applyNumberFormat="1" applyFill="1"/>
    <xf numFmtId="43" fontId="5" fillId="0" borderId="0" xfId="0" applyNumberFormat="1" applyFont="1" applyBorder="1"/>
    <xf numFmtId="0" fontId="0" fillId="0" borderId="0" xfId="0" applyFill="1"/>
    <xf numFmtId="43" fontId="6" fillId="0" borderId="9" xfId="1" applyFont="1" applyFill="1" applyBorder="1"/>
    <xf numFmtId="0" fontId="6" fillId="0" borderId="9" xfId="0" applyFont="1" applyFill="1" applyBorder="1"/>
    <xf numFmtId="43" fontId="5" fillId="0" borderId="9" xfId="0" applyNumberFormat="1" applyFont="1" applyFill="1" applyBorder="1"/>
    <xf numFmtId="0" fontId="0" fillId="0" borderId="9" xfId="0" applyFont="1" applyFill="1" applyBorder="1"/>
    <xf numFmtId="43" fontId="5" fillId="0" borderId="9" xfId="1" applyFont="1" applyFill="1" applyBorder="1"/>
    <xf numFmtId="43" fontId="4" fillId="0" borderId="9" xfId="1" applyFont="1" applyFill="1" applyBorder="1"/>
    <xf numFmtId="0" fontId="5" fillId="0" borderId="9" xfId="0" applyFont="1" applyFill="1" applyBorder="1"/>
    <xf numFmtId="43" fontId="0" fillId="0" borderId="9" xfId="0" applyNumberFormat="1" applyFont="1" applyFill="1" applyBorder="1"/>
    <xf numFmtId="0" fontId="0" fillId="0" borderId="0" xfId="0" applyFont="1" applyFill="1" applyBorder="1"/>
    <xf numFmtId="43" fontId="0" fillId="0" borderId="0" xfId="0" applyNumberFormat="1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BF588-88B5-419C-8798-60F6B932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1A6FB-41D8-433C-8B61-288D27A19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4A0325-305D-40FC-B6CF-6F0AE9D7B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13E89-6203-47C2-AF46-2D38090D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6D47F3-E7E0-421D-9EA4-AB66474BC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268439</xdr:colOff>
      <xdr:row>44</xdr:row>
      <xdr:rowOff>163118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542E90-BA92-4835-A9C7-2A6CE8AEA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60439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ED4816-8E6A-493A-A9F2-2AECC367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8821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8" t="s">
        <v>77</v>
      </c>
      <c r="C3" s="49">
        <v>345060</v>
      </c>
      <c r="D3" s="38"/>
      <c r="E3" s="38"/>
      <c r="F3" s="38"/>
      <c r="H3" s="52" t="s">
        <v>37</v>
      </c>
      <c r="I3" s="52"/>
      <c r="J3" s="52" t="s">
        <v>38</v>
      </c>
      <c r="K3" s="52" t="s">
        <v>39</v>
      </c>
      <c r="L3" s="52" t="s">
        <v>40</v>
      </c>
    </row>
    <row r="4" spans="2:12" x14ac:dyDescent="0.25">
      <c r="B4" s="38" t="s">
        <v>83</v>
      </c>
      <c r="C4" s="49">
        <f>C3*0%</f>
        <v>0</v>
      </c>
      <c r="D4" s="38"/>
      <c r="E4" s="38"/>
      <c r="F4" s="38"/>
      <c r="H4" s="53" t="s">
        <v>41</v>
      </c>
      <c r="I4" s="38" t="s">
        <v>42</v>
      </c>
      <c r="J4" s="38" t="s">
        <v>43</v>
      </c>
      <c r="K4" s="38">
        <v>2554.8123374210331</v>
      </c>
      <c r="L4" s="38">
        <v>2248.2348569305091</v>
      </c>
    </row>
    <row r="5" spans="2:12" x14ac:dyDescent="0.25">
      <c r="B5" s="38" t="s">
        <v>78</v>
      </c>
      <c r="C5" s="54">
        <f>C3+C4</f>
        <v>345060</v>
      </c>
      <c r="D5" s="55" t="s">
        <v>62</v>
      </c>
      <c r="E5" s="56">
        <f>C5/10.764</f>
        <v>32056.85618729097</v>
      </c>
      <c r="F5" s="55" t="s">
        <v>63</v>
      </c>
      <c r="H5" s="57" t="s">
        <v>44</v>
      </c>
      <c r="I5" s="53">
        <v>0.95</v>
      </c>
      <c r="J5" s="38"/>
      <c r="K5" s="38" t="s">
        <v>45</v>
      </c>
      <c r="L5" s="38" t="s">
        <v>42</v>
      </c>
    </row>
    <row r="6" spans="2:12" x14ac:dyDescent="0.25">
      <c r="B6" s="38" t="s">
        <v>79</v>
      </c>
      <c r="C6" s="49">
        <v>161070</v>
      </c>
      <c r="D6" s="38"/>
      <c r="E6" s="38"/>
      <c r="F6" s="38"/>
      <c r="H6" s="58" t="s">
        <v>46</v>
      </c>
      <c r="I6" s="53">
        <v>0.9</v>
      </c>
      <c r="J6" s="38" t="s">
        <v>47</v>
      </c>
      <c r="K6" s="38" t="s">
        <v>48</v>
      </c>
      <c r="L6" s="38" t="s">
        <v>49</v>
      </c>
    </row>
    <row r="7" spans="2:12" x14ac:dyDescent="0.25">
      <c r="B7" s="38" t="s">
        <v>80</v>
      </c>
      <c r="C7" s="49">
        <f>C5-C6</f>
        <v>183990</v>
      </c>
      <c r="D7" s="38"/>
      <c r="E7" s="38"/>
      <c r="F7" s="38"/>
      <c r="H7" s="57" t="s">
        <v>50</v>
      </c>
      <c r="I7" s="53">
        <v>0.8</v>
      </c>
      <c r="J7" s="38"/>
      <c r="K7" s="57" t="s">
        <v>46</v>
      </c>
      <c r="L7" s="53">
        <v>0.05</v>
      </c>
    </row>
    <row r="8" spans="2:12" ht="30" x14ac:dyDescent="0.25">
      <c r="B8" s="59" t="s">
        <v>81</v>
      </c>
      <c r="C8" s="49">
        <f>C7*D13%</f>
        <v>156391.5</v>
      </c>
      <c r="D8" s="38"/>
      <c r="E8" s="38"/>
      <c r="F8" s="38"/>
      <c r="H8" s="57" t="s">
        <v>51</v>
      </c>
      <c r="I8" s="53">
        <v>0.7</v>
      </c>
      <c r="J8" s="38"/>
      <c r="K8" s="60" t="s">
        <v>52</v>
      </c>
      <c r="L8" s="53">
        <v>0.1</v>
      </c>
    </row>
    <row r="9" spans="2:12" x14ac:dyDescent="0.25">
      <c r="B9" s="38" t="s">
        <v>82</v>
      </c>
      <c r="C9" s="54">
        <f>C6+C8</f>
        <v>317461.5</v>
      </c>
      <c r="D9" s="55" t="s">
        <v>62</v>
      </c>
      <c r="E9" s="56">
        <f>C9/10.764</f>
        <v>29492.892976588631</v>
      </c>
      <c r="F9" s="55" t="s">
        <v>63</v>
      </c>
      <c r="H9" s="57" t="s">
        <v>53</v>
      </c>
      <c r="I9" s="53">
        <v>0.6</v>
      </c>
      <c r="J9" s="38"/>
      <c r="K9" s="38" t="s">
        <v>54</v>
      </c>
      <c r="L9" s="53">
        <v>0.15</v>
      </c>
    </row>
    <row r="10" spans="2:12" x14ac:dyDescent="0.25">
      <c r="C10" s="61"/>
      <c r="H10" s="38" t="s">
        <v>55</v>
      </c>
      <c r="I10" s="53">
        <v>0.5</v>
      </c>
      <c r="J10" s="38"/>
      <c r="K10" s="38" t="s">
        <v>56</v>
      </c>
      <c r="L10" s="53">
        <v>0.2</v>
      </c>
    </row>
    <row r="11" spans="2:12" x14ac:dyDescent="0.25">
      <c r="B11" s="44" t="s">
        <v>68</v>
      </c>
      <c r="C11" s="63">
        <f>Calculation!D7</f>
        <v>2024</v>
      </c>
      <c r="H11" s="38" t="s">
        <v>57</v>
      </c>
      <c r="I11" s="53">
        <v>0.4</v>
      </c>
      <c r="J11" s="38"/>
      <c r="K11" s="38"/>
      <c r="L11" s="38"/>
    </row>
    <row r="12" spans="2:12" x14ac:dyDescent="0.25">
      <c r="B12" s="44" t="s">
        <v>69</v>
      </c>
      <c r="C12" s="63">
        <f>Calculation!D8</f>
        <v>2009</v>
      </c>
      <c r="D12" s="62">
        <v>100</v>
      </c>
      <c r="H12" s="38" t="s">
        <v>58</v>
      </c>
      <c r="I12" s="53">
        <v>0.3</v>
      </c>
      <c r="J12" s="38"/>
      <c r="K12" s="38"/>
      <c r="L12" s="38"/>
    </row>
    <row r="13" spans="2:12" x14ac:dyDescent="0.25">
      <c r="B13" s="44" t="s">
        <v>70</v>
      </c>
      <c r="C13" s="63">
        <f>C11-C12</f>
        <v>15</v>
      </c>
      <c r="D13" s="62">
        <f>D12-C13</f>
        <v>85</v>
      </c>
    </row>
    <row r="15" spans="2:12" x14ac:dyDescent="0.25">
      <c r="B15" s="38" t="s">
        <v>59</v>
      </c>
      <c r="C15" s="49">
        <v>93700</v>
      </c>
      <c r="D15" s="38"/>
      <c r="E15" s="38"/>
      <c r="F15" s="38"/>
    </row>
    <row r="16" spans="2:12" x14ac:dyDescent="0.25">
      <c r="B16" s="38" t="s">
        <v>60</v>
      </c>
      <c r="C16" s="49">
        <f>C15*5%</f>
        <v>4685</v>
      </c>
      <c r="D16" s="38"/>
      <c r="E16" s="38"/>
      <c r="F16" s="38"/>
    </row>
    <row r="17" spans="2:6" x14ac:dyDescent="0.25">
      <c r="B17" s="38" t="s">
        <v>61</v>
      </c>
      <c r="C17" s="54">
        <f>C15+C16</f>
        <v>98385</v>
      </c>
      <c r="D17" s="55" t="s">
        <v>62</v>
      </c>
      <c r="E17" s="56">
        <f>C17/10.764</f>
        <v>9140.1895206243044</v>
      </c>
      <c r="F17" s="55" t="s">
        <v>63</v>
      </c>
    </row>
    <row r="18" spans="2:6" x14ac:dyDescent="0.25">
      <c r="B18" s="38" t="s">
        <v>65</v>
      </c>
      <c r="C18" s="49">
        <v>26620</v>
      </c>
      <c r="D18" s="38"/>
      <c r="E18" s="38"/>
      <c r="F18" s="38"/>
    </row>
    <row r="19" spans="2:6" x14ac:dyDescent="0.25">
      <c r="B19" s="38" t="s">
        <v>66</v>
      </c>
      <c r="C19" s="49">
        <f>C17-C18</f>
        <v>71765</v>
      </c>
      <c r="D19" s="38"/>
      <c r="E19" s="38"/>
      <c r="F19" s="38"/>
    </row>
    <row r="20" spans="2:6" ht="45" x14ac:dyDescent="0.25">
      <c r="B20" s="59" t="s">
        <v>67</v>
      </c>
      <c r="C20" s="49">
        <f>C18*80%</f>
        <v>21296</v>
      </c>
      <c r="D20" s="38"/>
      <c r="E20" s="38"/>
      <c r="F20" s="38"/>
    </row>
    <row r="21" spans="2:6" x14ac:dyDescent="0.25">
      <c r="B21" s="38" t="s">
        <v>64</v>
      </c>
      <c r="C21" s="54">
        <f>C19+C20</f>
        <v>93061</v>
      </c>
      <c r="D21" s="55" t="s">
        <v>62</v>
      </c>
      <c r="E21" s="56">
        <f>C21/10.764</f>
        <v>8645.5778520995918</v>
      </c>
      <c r="F21" s="55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5" t="s">
        <v>29</v>
      </c>
      <c r="B1" s="35" t="s">
        <v>30</v>
      </c>
      <c r="C1" s="35" t="s">
        <v>31</v>
      </c>
      <c r="D1" s="35" t="s">
        <v>30</v>
      </c>
      <c r="E1" s="36" t="s">
        <v>32</v>
      </c>
      <c r="F1" s="36" t="s">
        <v>33</v>
      </c>
      <c r="G1" s="36" t="s">
        <v>34</v>
      </c>
      <c r="H1" s="36" t="s">
        <v>34</v>
      </c>
      <c r="I1" s="37" t="s">
        <v>35</v>
      </c>
      <c r="J1" s="37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35">
        <v>0</v>
      </c>
      <c r="B2" s="35">
        <v>0</v>
      </c>
      <c r="C2" s="35">
        <v>0</v>
      </c>
      <c r="D2" s="35">
        <v>0</v>
      </c>
      <c r="E2" s="36">
        <f t="shared" ref="E2:I23" si="0">B2/12</f>
        <v>0</v>
      </c>
      <c r="F2" s="36">
        <f t="shared" ref="F2:F30" si="1">D2/12</f>
        <v>0</v>
      </c>
      <c r="G2" s="36">
        <f t="shared" ref="G2:G30" si="2">A2+E2</f>
        <v>0</v>
      </c>
      <c r="H2" s="36">
        <f t="shared" ref="H2:H30" si="3">C2+F2</f>
        <v>0</v>
      </c>
      <c r="I2" s="37">
        <f t="shared" ref="I2:I22" si="4">G2*H2</f>
        <v>0</v>
      </c>
      <c r="J2" s="37">
        <f>I2</f>
        <v>0</v>
      </c>
      <c r="K2" s="38"/>
      <c r="L2" s="38"/>
      <c r="M2" s="38"/>
      <c r="N2" s="39"/>
      <c r="O2" s="38"/>
      <c r="P2" s="38"/>
      <c r="Q2" s="38"/>
      <c r="R2" s="38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5">
        <v>0</v>
      </c>
      <c r="B3" s="35">
        <v>0</v>
      </c>
      <c r="C3" s="35">
        <v>0</v>
      </c>
      <c r="D3" s="35">
        <v>0</v>
      </c>
      <c r="E3" s="36">
        <f t="shared" si="0"/>
        <v>0</v>
      </c>
      <c r="F3" s="36">
        <f t="shared" si="1"/>
        <v>0</v>
      </c>
      <c r="G3" s="36">
        <f t="shared" si="2"/>
        <v>0</v>
      </c>
      <c r="H3" s="36">
        <f t="shared" si="3"/>
        <v>0</v>
      </c>
      <c r="I3" s="37">
        <f t="shared" si="4"/>
        <v>0</v>
      </c>
      <c r="J3" s="37">
        <f>J2+I3</f>
        <v>0</v>
      </c>
      <c r="K3" s="38"/>
      <c r="L3" s="38"/>
      <c r="M3" s="38"/>
      <c r="N3" s="39"/>
      <c r="O3" s="38"/>
      <c r="P3" s="38"/>
      <c r="Q3" s="38"/>
      <c r="R3" s="38"/>
      <c r="S3" s="33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5">
        <v>0</v>
      </c>
      <c r="B4" s="35">
        <v>0</v>
      </c>
      <c r="C4" s="35">
        <v>0</v>
      </c>
      <c r="D4" s="35">
        <v>0</v>
      </c>
      <c r="E4" s="36">
        <f t="shared" si="0"/>
        <v>0</v>
      </c>
      <c r="F4" s="36">
        <f t="shared" si="1"/>
        <v>0</v>
      </c>
      <c r="G4" s="36">
        <f t="shared" si="2"/>
        <v>0</v>
      </c>
      <c r="H4" s="36">
        <f t="shared" si="3"/>
        <v>0</v>
      </c>
      <c r="I4" s="37">
        <f t="shared" si="4"/>
        <v>0</v>
      </c>
      <c r="J4" s="37">
        <f t="shared" ref="J4:J30" si="5">J3+I4</f>
        <v>0</v>
      </c>
      <c r="K4" s="38"/>
      <c r="L4" s="38"/>
      <c r="M4" s="38"/>
      <c r="N4" s="38"/>
      <c r="O4" s="38"/>
      <c r="P4" s="38"/>
      <c r="Q4" s="38"/>
      <c r="R4" s="38"/>
      <c r="S4" s="40" t="s">
        <v>44</v>
      </c>
      <c r="T4" s="33">
        <v>0.95</v>
      </c>
      <c r="V4" t="s">
        <v>45</v>
      </c>
      <c r="W4" t="s">
        <v>42</v>
      </c>
    </row>
    <row r="5" spans="1:23" ht="16.5" x14ac:dyDescent="0.3">
      <c r="A5" s="35">
        <v>0</v>
      </c>
      <c r="B5" s="35">
        <v>0</v>
      </c>
      <c r="C5" s="35">
        <v>0</v>
      </c>
      <c r="D5" s="35">
        <v>0</v>
      </c>
      <c r="E5" s="36">
        <f t="shared" si="0"/>
        <v>0</v>
      </c>
      <c r="F5" s="36">
        <f t="shared" si="1"/>
        <v>0</v>
      </c>
      <c r="G5" s="36">
        <f t="shared" si="2"/>
        <v>0</v>
      </c>
      <c r="H5" s="36">
        <f t="shared" si="3"/>
        <v>0</v>
      </c>
      <c r="I5" s="37">
        <f t="shared" si="4"/>
        <v>0</v>
      </c>
      <c r="J5" s="37">
        <f t="shared" si="5"/>
        <v>0</v>
      </c>
      <c r="K5" s="38"/>
      <c r="L5" s="38"/>
      <c r="M5" s="38"/>
      <c r="N5" s="38">
        <f t="shared" ref="N5:N11" si="6">L5*M5</f>
        <v>0</v>
      </c>
      <c r="O5" s="38"/>
      <c r="P5" s="38"/>
      <c r="Q5" s="38"/>
      <c r="R5" s="39"/>
      <c r="S5" s="41" t="s">
        <v>46</v>
      </c>
      <c r="T5" s="33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5">
        <v>0</v>
      </c>
      <c r="B6" s="35">
        <v>0</v>
      </c>
      <c r="C6" s="35">
        <v>0</v>
      </c>
      <c r="D6" s="35">
        <v>0</v>
      </c>
      <c r="E6" s="36">
        <f t="shared" si="0"/>
        <v>0</v>
      </c>
      <c r="F6" s="36">
        <f t="shared" si="1"/>
        <v>0</v>
      </c>
      <c r="G6" s="36">
        <f t="shared" si="2"/>
        <v>0</v>
      </c>
      <c r="H6" s="36">
        <f t="shared" si="3"/>
        <v>0</v>
      </c>
      <c r="I6" s="37">
        <f t="shared" si="4"/>
        <v>0</v>
      </c>
      <c r="J6" s="37">
        <f t="shared" si="5"/>
        <v>0</v>
      </c>
      <c r="K6" s="38"/>
      <c r="L6" s="38"/>
      <c r="M6" s="38"/>
      <c r="N6" s="38">
        <f t="shared" si="6"/>
        <v>0</v>
      </c>
      <c r="O6" s="38"/>
      <c r="P6" s="38"/>
      <c r="Q6" s="38"/>
      <c r="R6" s="39"/>
      <c r="S6" s="40" t="s">
        <v>50</v>
      </c>
      <c r="T6" s="33">
        <v>0.8</v>
      </c>
      <c r="V6" s="40" t="s">
        <v>46</v>
      </c>
      <c r="W6" s="33">
        <v>0.05</v>
      </c>
    </row>
    <row r="7" spans="1:23" ht="16.5" x14ac:dyDescent="0.3">
      <c r="A7" s="35">
        <v>0</v>
      </c>
      <c r="B7" s="35">
        <v>0</v>
      </c>
      <c r="C7" s="35">
        <v>0</v>
      </c>
      <c r="D7" s="35">
        <v>0</v>
      </c>
      <c r="E7" s="36">
        <f t="shared" si="0"/>
        <v>0</v>
      </c>
      <c r="F7" s="36">
        <f t="shared" si="1"/>
        <v>0</v>
      </c>
      <c r="G7" s="36">
        <f t="shared" si="2"/>
        <v>0</v>
      </c>
      <c r="H7" s="36">
        <f t="shared" si="3"/>
        <v>0</v>
      </c>
      <c r="I7" s="37">
        <f t="shared" si="4"/>
        <v>0</v>
      </c>
      <c r="J7" s="37">
        <f t="shared" si="5"/>
        <v>0</v>
      </c>
      <c r="K7" s="38"/>
      <c r="L7" s="38"/>
      <c r="M7" s="38"/>
      <c r="N7" s="38">
        <f t="shared" si="6"/>
        <v>0</v>
      </c>
      <c r="O7" s="38"/>
      <c r="P7" s="38"/>
      <c r="Q7" s="38"/>
      <c r="R7" s="39"/>
      <c r="S7" s="40" t="s">
        <v>51</v>
      </c>
      <c r="T7" s="33">
        <v>0.7</v>
      </c>
      <c r="V7" s="42" t="s">
        <v>52</v>
      </c>
      <c r="W7" s="33">
        <v>0.1</v>
      </c>
    </row>
    <row r="8" spans="1:23" ht="16.5" x14ac:dyDescent="0.3">
      <c r="A8" s="35">
        <v>0</v>
      </c>
      <c r="B8" s="35">
        <v>0</v>
      </c>
      <c r="C8" s="35">
        <v>0</v>
      </c>
      <c r="D8" s="35">
        <v>0</v>
      </c>
      <c r="E8" s="36">
        <f t="shared" si="0"/>
        <v>0</v>
      </c>
      <c r="F8" s="36">
        <f t="shared" si="1"/>
        <v>0</v>
      </c>
      <c r="G8" s="36">
        <f t="shared" si="2"/>
        <v>0</v>
      </c>
      <c r="H8" s="36">
        <f t="shared" si="3"/>
        <v>0</v>
      </c>
      <c r="I8" s="37">
        <f t="shared" si="4"/>
        <v>0</v>
      </c>
      <c r="J8" s="37">
        <f t="shared" si="5"/>
        <v>0</v>
      </c>
      <c r="K8" s="38"/>
      <c r="L8" s="38"/>
      <c r="M8" s="38"/>
      <c r="N8" s="38">
        <f t="shared" si="6"/>
        <v>0</v>
      </c>
      <c r="O8" s="38"/>
      <c r="P8" s="38"/>
      <c r="Q8" s="38"/>
      <c r="R8" s="39"/>
      <c r="S8" s="40" t="s">
        <v>53</v>
      </c>
      <c r="T8" s="33">
        <v>0.6</v>
      </c>
      <c r="V8" t="s">
        <v>54</v>
      </c>
      <c r="W8" s="33">
        <v>0.15</v>
      </c>
    </row>
    <row r="9" spans="1:23" ht="16.5" x14ac:dyDescent="0.3">
      <c r="A9" s="35">
        <v>0</v>
      </c>
      <c r="B9" s="35">
        <v>0</v>
      </c>
      <c r="C9" s="35">
        <v>0</v>
      </c>
      <c r="D9" s="35">
        <v>0</v>
      </c>
      <c r="E9" s="36">
        <f t="shared" si="0"/>
        <v>0</v>
      </c>
      <c r="F9" s="36">
        <f t="shared" si="1"/>
        <v>0</v>
      </c>
      <c r="G9" s="36">
        <f t="shared" si="2"/>
        <v>0</v>
      </c>
      <c r="H9" s="36">
        <f t="shared" si="3"/>
        <v>0</v>
      </c>
      <c r="I9" s="37">
        <f t="shared" si="4"/>
        <v>0</v>
      </c>
      <c r="J9" s="37">
        <f t="shared" si="5"/>
        <v>0</v>
      </c>
      <c r="K9" s="38"/>
      <c r="L9" s="38"/>
      <c r="M9" s="38"/>
      <c r="N9" s="38">
        <f t="shared" si="6"/>
        <v>0</v>
      </c>
      <c r="O9" s="38"/>
      <c r="P9" s="38"/>
      <c r="Q9" s="38"/>
      <c r="R9" s="39"/>
      <c r="S9" t="s">
        <v>55</v>
      </c>
      <c r="T9" s="33">
        <v>0.5</v>
      </c>
      <c r="V9" t="s">
        <v>56</v>
      </c>
      <c r="W9" s="33">
        <v>0.2</v>
      </c>
    </row>
    <row r="10" spans="1:23" ht="16.5" x14ac:dyDescent="0.3">
      <c r="A10" s="35">
        <v>0</v>
      </c>
      <c r="B10" s="35">
        <v>0</v>
      </c>
      <c r="C10" s="35">
        <v>0</v>
      </c>
      <c r="D10" s="35">
        <v>0</v>
      </c>
      <c r="E10" s="36">
        <f t="shared" si="0"/>
        <v>0</v>
      </c>
      <c r="F10" s="36">
        <f t="shared" si="1"/>
        <v>0</v>
      </c>
      <c r="G10" s="36">
        <f t="shared" si="2"/>
        <v>0</v>
      </c>
      <c r="H10" s="36">
        <f t="shared" si="3"/>
        <v>0</v>
      </c>
      <c r="I10" s="37">
        <f t="shared" si="4"/>
        <v>0</v>
      </c>
      <c r="J10" s="37">
        <f t="shared" si="5"/>
        <v>0</v>
      </c>
      <c r="K10" s="38"/>
      <c r="L10" s="38"/>
      <c r="M10" s="38"/>
      <c r="N10" s="38">
        <f t="shared" si="6"/>
        <v>0</v>
      </c>
      <c r="O10" s="38"/>
      <c r="P10" s="38"/>
      <c r="Q10" s="38"/>
      <c r="R10" s="39"/>
      <c r="S10" t="s">
        <v>57</v>
      </c>
      <c r="T10" s="33">
        <v>0.4</v>
      </c>
    </row>
    <row r="11" spans="1:23" ht="16.5" x14ac:dyDescent="0.3">
      <c r="A11" s="35">
        <v>0</v>
      </c>
      <c r="B11" s="35">
        <v>0</v>
      </c>
      <c r="C11" s="35">
        <v>0</v>
      </c>
      <c r="D11" s="35">
        <v>0</v>
      </c>
      <c r="E11" s="36">
        <f t="shared" si="0"/>
        <v>0</v>
      </c>
      <c r="F11" s="36">
        <f t="shared" si="1"/>
        <v>0</v>
      </c>
      <c r="G11" s="36">
        <f t="shared" si="2"/>
        <v>0</v>
      </c>
      <c r="H11" s="36">
        <f t="shared" si="3"/>
        <v>0</v>
      </c>
      <c r="I11" s="37">
        <f t="shared" si="4"/>
        <v>0</v>
      </c>
      <c r="J11" s="37">
        <f t="shared" si="5"/>
        <v>0</v>
      </c>
      <c r="K11" s="38"/>
      <c r="L11" s="38"/>
      <c r="M11" s="38"/>
      <c r="N11" s="38">
        <f t="shared" si="6"/>
        <v>0</v>
      </c>
      <c r="O11" s="38"/>
      <c r="P11" s="38"/>
      <c r="Q11" s="38"/>
      <c r="R11" s="39"/>
      <c r="T11" s="33"/>
    </row>
    <row r="12" spans="1:23" ht="16.5" x14ac:dyDescent="0.3">
      <c r="A12" s="35">
        <v>0</v>
      </c>
      <c r="B12" s="35">
        <v>0</v>
      </c>
      <c r="C12" s="35">
        <v>0</v>
      </c>
      <c r="D12" s="35">
        <v>0</v>
      </c>
      <c r="E12" s="36">
        <f t="shared" si="0"/>
        <v>0</v>
      </c>
      <c r="F12" s="36">
        <f t="shared" si="1"/>
        <v>0</v>
      </c>
      <c r="G12" s="36">
        <f t="shared" si="2"/>
        <v>0</v>
      </c>
      <c r="H12" s="36">
        <f t="shared" si="3"/>
        <v>0</v>
      </c>
      <c r="I12" s="43">
        <f t="shared" si="4"/>
        <v>0</v>
      </c>
      <c r="J12" s="37">
        <f>J11+I12</f>
        <v>0</v>
      </c>
      <c r="K12" s="38"/>
      <c r="L12" s="38"/>
      <c r="M12" s="38"/>
      <c r="N12" s="44">
        <f>SUM(N5:N11)</f>
        <v>0</v>
      </c>
      <c r="O12" s="38"/>
      <c r="P12" s="38"/>
      <c r="Q12" s="38"/>
      <c r="R12" s="39"/>
      <c r="S12" t="s">
        <v>58</v>
      </c>
      <c r="T12" s="33">
        <v>0.3</v>
      </c>
    </row>
    <row r="13" spans="1:23" ht="16.5" x14ac:dyDescent="0.3">
      <c r="A13" s="35">
        <v>0</v>
      </c>
      <c r="B13" s="35">
        <v>0</v>
      </c>
      <c r="C13" s="35">
        <v>0</v>
      </c>
      <c r="D13" s="35">
        <v>0</v>
      </c>
      <c r="E13" s="36">
        <f t="shared" si="0"/>
        <v>0</v>
      </c>
      <c r="F13" s="36">
        <f t="shared" si="1"/>
        <v>0</v>
      </c>
      <c r="G13" s="36">
        <f t="shared" si="2"/>
        <v>0</v>
      </c>
      <c r="H13" s="36">
        <f t="shared" si="3"/>
        <v>0</v>
      </c>
      <c r="I13" s="37">
        <f t="shared" si="4"/>
        <v>0</v>
      </c>
      <c r="J13" s="37">
        <f t="shared" si="5"/>
        <v>0</v>
      </c>
      <c r="K13" s="38"/>
      <c r="L13" s="38"/>
      <c r="M13" s="38"/>
      <c r="N13" s="38"/>
      <c r="O13" s="38"/>
      <c r="P13" s="38"/>
      <c r="Q13" s="38"/>
      <c r="R13" s="39"/>
    </row>
    <row r="14" spans="1:23" ht="16.5" x14ac:dyDescent="0.3">
      <c r="A14" s="35">
        <v>0</v>
      </c>
      <c r="B14" s="35">
        <v>0</v>
      </c>
      <c r="C14" s="35">
        <v>0</v>
      </c>
      <c r="D14" s="35">
        <v>0</v>
      </c>
      <c r="E14" s="36">
        <f t="shared" si="0"/>
        <v>0</v>
      </c>
      <c r="F14" s="36">
        <f t="shared" si="1"/>
        <v>0</v>
      </c>
      <c r="G14" s="36">
        <f t="shared" si="2"/>
        <v>0</v>
      </c>
      <c r="H14" s="36">
        <f t="shared" si="3"/>
        <v>0</v>
      </c>
      <c r="I14" s="37">
        <f t="shared" si="4"/>
        <v>0</v>
      </c>
      <c r="J14" s="37">
        <f t="shared" si="5"/>
        <v>0</v>
      </c>
      <c r="K14" s="38"/>
      <c r="L14" s="38"/>
      <c r="M14" s="38"/>
      <c r="N14" s="44">
        <f>L14*M14</f>
        <v>0</v>
      </c>
      <c r="O14" s="38"/>
      <c r="P14" s="38"/>
      <c r="Q14" s="38"/>
      <c r="R14" s="39"/>
    </row>
    <row r="15" spans="1:23" ht="16.5" x14ac:dyDescent="0.3">
      <c r="A15" s="35">
        <v>0</v>
      </c>
      <c r="B15" s="35">
        <v>0</v>
      </c>
      <c r="C15" s="35">
        <v>0</v>
      </c>
      <c r="D15" s="35">
        <v>0</v>
      </c>
      <c r="E15" s="45">
        <f t="shared" si="0"/>
        <v>0</v>
      </c>
      <c r="F15" s="45">
        <f t="shared" si="1"/>
        <v>0</v>
      </c>
      <c r="G15" s="45">
        <f t="shared" si="2"/>
        <v>0</v>
      </c>
      <c r="H15" s="45">
        <f t="shared" si="3"/>
        <v>0</v>
      </c>
      <c r="I15" s="43">
        <f t="shared" si="4"/>
        <v>0</v>
      </c>
      <c r="J15" s="37">
        <f t="shared" si="5"/>
        <v>0</v>
      </c>
      <c r="K15" s="38"/>
      <c r="L15" s="38"/>
      <c r="M15" s="38"/>
      <c r="N15" s="38"/>
      <c r="O15" s="38"/>
      <c r="P15" s="38"/>
      <c r="Q15" s="38"/>
      <c r="R15" s="39"/>
    </row>
    <row r="16" spans="1:23" ht="16.5" x14ac:dyDescent="0.3">
      <c r="A16" s="35">
        <v>0</v>
      </c>
      <c r="B16" s="35">
        <v>0</v>
      </c>
      <c r="C16" s="35">
        <v>0</v>
      </c>
      <c r="D16" s="35">
        <v>0</v>
      </c>
      <c r="E16" s="36">
        <f>B16/12</f>
        <v>0</v>
      </c>
      <c r="F16" s="36">
        <f>D16/12</f>
        <v>0</v>
      </c>
      <c r="G16" s="36">
        <f>A16+E16</f>
        <v>0</v>
      </c>
      <c r="H16" s="36">
        <f>C16+F16</f>
        <v>0</v>
      </c>
      <c r="I16" s="37">
        <f t="shared" si="4"/>
        <v>0</v>
      </c>
      <c r="J16" s="37">
        <f t="shared" si="5"/>
        <v>0</v>
      </c>
      <c r="K16" s="38"/>
      <c r="L16" s="38"/>
      <c r="M16" s="38"/>
      <c r="N16" s="39"/>
      <c r="O16" s="38"/>
      <c r="P16" s="38"/>
      <c r="Q16" s="38"/>
      <c r="R16" s="39"/>
    </row>
    <row r="17" spans="1:21" ht="16.5" x14ac:dyDescent="0.3">
      <c r="A17" s="35">
        <v>0</v>
      </c>
      <c r="B17" s="35">
        <v>0</v>
      </c>
      <c r="C17" s="35">
        <v>0</v>
      </c>
      <c r="D17" s="35">
        <v>0</v>
      </c>
      <c r="E17" s="36">
        <f>B17/12</f>
        <v>0</v>
      </c>
      <c r="F17" s="36">
        <f>D17/12</f>
        <v>0</v>
      </c>
      <c r="G17" s="36">
        <f>A17+E17</f>
        <v>0</v>
      </c>
      <c r="H17" s="36">
        <f>C17+F17</f>
        <v>0</v>
      </c>
      <c r="I17" s="37">
        <f t="shared" si="4"/>
        <v>0</v>
      </c>
      <c r="J17" s="37">
        <f t="shared" si="5"/>
        <v>0</v>
      </c>
      <c r="K17" s="38"/>
      <c r="L17" s="38"/>
      <c r="M17" s="38"/>
      <c r="N17" s="39"/>
      <c r="O17" s="38"/>
      <c r="P17" s="38"/>
      <c r="Q17" s="38"/>
      <c r="R17" s="39"/>
    </row>
    <row r="18" spans="1:21" ht="16.5" x14ac:dyDescent="0.3">
      <c r="A18" s="35">
        <v>0</v>
      </c>
      <c r="B18" s="35">
        <v>0</v>
      </c>
      <c r="C18" s="35">
        <v>0</v>
      </c>
      <c r="D18" s="35">
        <v>0</v>
      </c>
      <c r="E18" s="45">
        <f>B18/12</f>
        <v>0</v>
      </c>
      <c r="F18" s="45">
        <f>D18/12</f>
        <v>0</v>
      </c>
      <c r="G18" s="45">
        <f>A18+E18</f>
        <v>0</v>
      </c>
      <c r="H18" s="45">
        <f>C18+F18</f>
        <v>0</v>
      </c>
      <c r="I18" s="43">
        <f>G18*H18</f>
        <v>0</v>
      </c>
      <c r="J18" s="37">
        <f t="shared" si="5"/>
        <v>0</v>
      </c>
      <c r="K18" s="38"/>
      <c r="L18" s="38"/>
      <c r="M18" s="38"/>
      <c r="N18" s="39"/>
      <c r="O18" s="38"/>
      <c r="P18" s="38"/>
      <c r="Q18" s="38"/>
      <c r="R18" s="39"/>
    </row>
    <row r="19" spans="1:21" ht="16.5" x14ac:dyDescent="0.3">
      <c r="A19" s="35">
        <v>0</v>
      </c>
      <c r="B19" s="35">
        <v>0</v>
      </c>
      <c r="C19" s="35">
        <v>0</v>
      </c>
      <c r="D19" s="35">
        <v>0</v>
      </c>
      <c r="E19" s="45">
        <f t="shared" si="0"/>
        <v>0</v>
      </c>
      <c r="F19" s="45">
        <f t="shared" si="1"/>
        <v>0</v>
      </c>
      <c r="G19" s="45">
        <f t="shared" si="2"/>
        <v>0</v>
      </c>
      <c r="H19" s="45">
        <f t="shared" si="3"/>
        <v>0</v>
      </c>
      <c r="I19" s="43">
        <f t="shared" si="4"/>
        <v>0</v>
      </c>
      <c r="J19" s="37">
        <f t="shared" si="5"/>
        <v>0</v>
      </c>
      <c r="K19" s="38"/>
      <c r="L19" s="38"/>
      <c r="M19" s="38"/>
      <c r="N19" s="39"/>
      <c r="O19" s="38"/>
      <c r="P19" s="38"/>
      <c r="Q19" s="38"/>
      <c r="R19" s="39"/>
    </row>
    <row r="20" spans="1:21" ht="16.5" x14ac:dyDescent="0.3">
      <c r="A20" s="35">
        <v>0</v>
      </c>
      <c r="B20" s="35">
        <v>0</v>
      </c>
      <c r="C20" s="35">
        <v>0</v>
      </c>
      <c r="D20" s="35">
        <v>0</v>
      </c>
      <c r="E20" s="45">
        <f>B20/12</f>
        <v>0</v>
      </c>
      <c r="F20" s="45">
        <f>D20/12</f>
        <v>0</v>
      </c>
      <c r="G20" s="45">
        <f>A20+E20</f>
        <v>0</v>
      </c>
      <c r="H20" s="45">
        <f>C20+F20</f>
        <v>0</v>
      </c>
      <c r="I20" s="43">
        <f>G20*H20</f>
        <v>0</v>
      </c>
      <c r="J20" s="37">
        <f>J19+I20</f>
        <v>0</v>
      </c>
      <c r="K20" s="38"/>
      <c r="L20" s="38"/>
      <c r="M20" s="38"/>
      <c r="N20" s="39"/>
      <c r="O20" s="38"/>
      <c r="P20" s="46"/>
      <c r="Q20" s="46"/>
      <c r="R20" s="39"/>
    </row>
    <row r="21" spans="1:21" ht="16.5" x14ac:dyDescent="0.3">
      <c r="A21" s="35">
        <v>0</v>
      </c>
      <c r="B21" s="35">
        <v>0</v>
      </c>
      <c r="C21" s="35">
        <v>0</v>
      </c>
      <c r="D21" s="35">
        <v>0</v>
      </c>
      <c r="E21" s="45">
        <f t="shared" si="0"/>
        <v>0</v>
      </c>
      <c r="F21" s="45">
        <f t="shared" si="1"/>
        <v>0</v>
      </c>
      <c r="G21" s="45">
        <f t="shared" si="2"/>
        <v>0</v>
      </c>
      <c r="H21" s="45">
        <f t="shared" si="3"/>
        <v>0</v>
      </c>
      <c r="I21" s="43">
        <f t="shared" si="4"/>
        <v>0</v>
      </c>
      <c r="J21" s="37">
        <f t="shared" si="5"/>
        <v>0</v>
      </c>
      <c r="K21" s="38"/>
      <c r="L21" s="38"/>
      <c r="M21" s="38"/>
      <c r="N21" s="47"/>
      <c r="O21" s="38"/>
      <c r="P21" s="38"/>
      <c r="Q21" s="38"/>
      <c r="R21" s="39"/>
      <c r="S21" s="8"/>
      <c r="U21" s="2"/>
    </row>
    <row r="22" spans="1:21" ht="16.5" x14ac:dyDescent="0.3">
      <c r="A22" s="35">
        <v>0</v>
      </c>
      <c r="B22" s="35">
        <v>0</v>
      </c>
      <c r="C22" s="35">
        <v>0</v>
      </c>
      <c r="D22" s="35">
        <v>0</v>
      </c>
      <c r="E22" s="45">
        <f t="shared" si="0"/>
        <v>0</v>
      </c>
      <c r="F22" s="45">
        <f t="shared" si="1"/>
        <v>0</v>
      </c>
      <c r="G22" s="45">
        <f t="shared" si="2"/>
        <v>0</v>
      </c>
      <c r="H22" s="45">
        <f t="shared" si="3"/>
        <v>0</v>
      </c>
      <c r="I22" s="43">
        <f t="shared" si="4"/>
        <v>0</v>
      </c>
      <c r="J22" s="37">
        <f t="shared" si="5"/>
        <v>0</v>
      </c>
      <c r="K22" s="38"/>
      <c r="L22" s="38"/>
      <c r="M22" s="38"/>
      <c r="N22" s="39"/>
      <c r="O22" s="38"/>
      <c r="P22" s="38"/>
      <c r="Q22" s="38"/>
      <c r="R22" s="39"/>
    </row>
    <row r="23" spans="1:21" ht="16.5" x14ac:dyDescent="0.3">
      <c r="A23" s="35">
        <v>0</v>
      </c>
      <c r="B23" s="35">
        <v>0</v>
      </c>
      <c r="C23" s="35">
        <v>0</v>
      </c>
      <c r="D23" s="35">
        <v>0</v>
      </c>
      <c r="E23" s="45">
        <f t="shared" si="0"/>
        <v>0</v>
      </c>
      <c r="F23" s="45">
        <f t="shared" si="0"/>
        <v>0</v>
      </c>
      <c r="G23" s="45">
        <f t="shared" si="0"/>
        <v>0</v>
      </c>
      <c r="H23" s="45">
        <f t="shared" si="0"/>
        <v>0</v>
      </c>
      <c r="I23" s="45">
        <f t="shared" si="0"/>
        <v>0</v>
      </c>
      <c r="J23" s="37">
        <f t="shared" si="5"/>
        <v>0</v>
      </c>
      <c r="K23" s="38"/>
      <c r="L23" s="38"/>
      <c r="M23" s="38"/>
      <c r="N23" s="39"/>
      <c r="O23" s="38"/>
      <c r="P23" s="38"/>
      <c r="Q23" s="38"/>
      <c r="R23" s="39"/>
    </row>
    <row r="24" spans="1:21" ht="16.5" x14ac:dyDescent="0.3">
      <c r="A24" s="35">
        <v>0</v>
      </c>
      <c r="B24" s="35">
        <v>0</v>
      </c>
      <c r="C24" s="35">
        <v>0</v>
      </c>
      <c r="D24" s="35">
        <v>0</v>
      </c>
      <c r="E24" s="45">
        <f t="shared" ref="E24:I30" si="7">B24/12</f>
        <v>0</v>
      </c>
      <c r="F24" s="45">
        <f t="shared" si="7"/>
        <v>0</v>
      </c>
      <c r="G24" s="45">
        <f t="shared" si="7"/>
        <v>0</v>
      </c>
      <c r="H24" s="45">
        <f t="shared" si="7"/>
        <v>0</v>
      </c>
      <c r="I24" s="45">
        <f t="shared" si="7"/>
        <v>0</v>
      </c>
      <c r="J24" s="37">
        <f t="shared" si="5"/>
        <v>0</v>
      </c>
      <c r="K24" s="38"/>
      <c r="L24" s="38"/>
      <c r="M24" s="48"/>
      <c r="N24" s="47"/>
      <c r="O24" s="44"/>
      <c r="P24" s="38"/>
      <c r="Q24" s="38"/>
      <c r="R24" s="44"/>
    </row>
    <row r="25" spans="1:21" ht="16.5" x14ac:dyDescent="0.3">
      <c r="A25" s="35">
        <v>0</v>
      </c>
      <c r="B25" s="35">
        <v>0</v>
      </c>
      <c r="C25" s="35">
        <v>0</v>
      </c>
      <c r="D25" s="35">
        <v>0</v>
      </c>
      <c r="E25" s="45">
        <f t="shared" si="7"/>
        <v>0</v>
      </c>
      <c r="F25" s="45">
        <f t="shared" si="7"/>
        <v>0</v>
      </c>
      <c r="G25" s="45">
        <f t="shared" si="7"/>
        <v>0</v>
      </c>
      <c r="H25" s="45">
        <f t="shared" si="7"/>
        <v>0</v>
      </c>
      <c r="I25" s="45">
        <f t="shared" si="7"/>
        <v>0</v>
      </c>
      <c r="J25" s="37">
        <f t="shared" si="5"/>
        <v>0</v>
      </c>
      <c r="K25" s="38"/>
      <c r="L25" s="38"/>
      <c r="M25" s="48"/>
      <c r="N25" s="38"/>
      <c r="O25" s="38"/>
      <c r="P25" s="38"/>
      <c r="Q25" s="38"/>
      <c r="R25" s="38"/>
    </row>
    <row r="26" spans="1:21" ht="16.5" x14ac:dyDescent="0.3">
      <c r="A26" s="35">
        <v>0</v>
      </c>
      <c r="B26" s="35">
        <v>0</v>
      </c>
      <c r="C26" s="35">
        <v>0</v>
      </c>
      <c r="D26" s="35">
        <v>0</v>
      </c>
      <c r="E26" s="45">
        <f t="shared" si="7"/>
        <v>0</v>
      </c>
      <c r="F26" s="45">
        <f t="shared" si="7"/>
        <v>0</v>
      </c>
      <c r="G26" s="45">
        <f t="shared" si="7"/>
        <v>0</v>
      </c>
      <c r="H26" s="45">
        <f t="shared" si="7"/>
        <v>0</v>
      </c>
      <c r="I26" s="45">
        <f t="shared" si="7"/>
        <v>0</v>
      </c>
      <c r="J26" s="37">
        <f t="shared" si="5"/>
        <v>0</v>
      </c>
      <c r="K26" s="38"/>
      <c r="L26" s="38"/>
      <c r="M26" s="48"/>
      <c r="N26" s="38"/>
      <c r="O26" s="38"/>
      <c r="P26" s="38"/>
      <c r="Q26" s="38"/>
      <c r="R26" s="38"/>
    </row>
    <row r="27" spans="1:21" ht="16.5" x14ac:dyDescent="0.3">
      <c r="A27" s="35">
        <v>0</v>
      </c>
      <c r="B27" s="35">
        <v>0</v>
      </c>
      <c r="C27" s="35">
        <v>0</v>
      </c>
      <c r="D27" s="35">
        <v>0</v>
      </c>
      <c r="E27" s="45">
        <f t="shared" si="7"/>
        <v>0</v>
      </c>
      <c r="F27" s="45">
        <f t="shared" si="7"/>
        <v>0</v>
      </c>
      <c r="G27" s="45">
        <f t="shared" si="7"/>
        <v>0</v>
      </c>
      <c r="H27" s="45">
        <f t="shared" si="7"/>
        <v>0</v>
      </c>
      <c r="I27" s="45">
        <f t="shared" si="7"/>
        <v>0</v>
      </c>
      <c r="J27" s="37">
        <f t="shared" si="5"/>
        <v>0</v>
      </c>
      <c r="K27" s="38"/>
      <c r="L27" s="38"/>
      <c r="M27" s="38"/>
      <c r="N27" s="38"/>
      <c r="O27" s="38"/>
      <c r="P27" s="38"/>
      <c r="Q27" s="38"/>
      <c r="R27" s="38"/>
    </row>
    <row r="28" spans="1:21" ht="16.5" x14ac:dyDescent="0.3">
      <c r="A28" s="35">
        <v>0</v>
      </c>
      <c r="B28" s="35">
        <v>0</v>
      </c>
      <c r="C28" s="35">
        <v>0</v>
      </c>
      <c r="D28" s="35">
        <v>0</v>
      </c>
      <c r="E28" s="45">
        <f t="shared" si="7"/>
        <v>0</v>
      </c>
      <c r="F28" s="45">
        <f t="shared" si="7"/>
        <v>0</v>
      </c>
      <c r="G28" s="45">
        <f t="shared" si="7"/>
        <v>0</v>
      </c>
      <c r="H28" s="45">
        <f t="shared" si="7"/>
        <v>0</v>
      </c>
      <c r="I28" s="45">
        <f t="shared" si="7"/>
        <v>0</v>
      </c>
      <c r="J28" s="37">
        <f t="shared" si="5"/>
        <v>0</v>
      </c>
      <c r="K28" s="38"/>
      <c r="L28" s="38"/>
      <c r="M28" s="38"/>
      <c r="N28" s="38"/>
      <c r="O28" s="38"/>
      <c r="P28" s="38"/>
      <c r="Q28" s="38"/>
      <c r="R28" s="38"/>
    </row>
    <row r="29" spans="1:21" ht="16.5" x14ac:dyDescent="0.3">
      <c r="A29" s="35">
        <v>0</v>
      </c>
      <c r="B29" s="35">
        <v>0</v>
      </c>
      <c r="C29" s="35">
        <v>0</v>
      </c>
      <c r="D29" s="35">
        <v>0</v>
      </c>
      <c r="E29" s="45">
        <f t="shared" si="7"/>
        <v>0</v>
      </c>
      <c r="F29" s="45">
        <f t="shared" si="1"/>
        <v>0</v>
      </c>
      <c r="G29" s="45">
        <f t="shared" si="2"/>
        <v>0</v>
      </c>
      <c r="H29" s="45">
        <f t="shared" si="3"/>
        <v>0</v>
      </c>
      <c r="I29" s="43">
        <f t="shared" ref="I29:I30" si="8">G29*H29</f>
        <v>0</v>
      </c>
      <c r="J29" s="37">
        <f t="shared" si="5"/>
        <v>0</v>
      </c>
      <c r="K29" s="38"/>
      <c r="L29" s="38"/>
      <c r="M29" s="38"/>
      <c r="N29" s="38"/>
      <c r="O29" s="38"/>
      <c r="P29" s="49"/>
      <c r="Q29" s="49"/>
      <c r="R29" s="38"/>
    </row>
    <row r="30" spans="1:21" ht="16.5" x14ac:dyDescent="0.3">
      <c r="A30" s="35">
        <v>0</v>
      </c>
      <c r="B30" s="35">
        <v>0</v>
      </c>
      <c r="C30" s="35">
        <v>0</v>
      </c>
      <c r="D30" s="35">
        <v>0</v>
      </c>
      <c r="E30" s="45">
        <f t="shared" si="7"/>
        <v>0</v>
      </c>
      <c r="F30" s="45">
        <f t="shared" si="1"/>
        <v>0</v>
      </c>
      <c r="G30" s="45">
        <f t="shared" si="2"/>
        <v>0</v>
      </c>
      <c r="H30" s="45">
        <f t="shared" si="3"/>
        <v>0</v>
      </c>
      <c r="I30" s="43">
        <f t="shared" si="8"/>
        <v>0</v>
      </c>
      <c r="J30" s="37">
        <f t="shared" si="5"/>
        <v>0</v>
      </c>
      <c r="K30" s="38"/>
      <c r="L30" s="38"/>
      <c r="M30" s="38"/>
      <c r="N30" s="38"/>
      <c r="O30" s="38"/>
      <c r="P30" s="50"/>
      <c r="Q30" s="50"/>
      <c r="R30" s="38"/>
    </row>
    <row r="33" spans="13:17" x14ac:dyDescent="0.25">
      <c r="M33" s="6"/>
      <c r="P33" s="51"/>
      <c r="Q33" s="51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K84"/>
  <sheetViews>
    <sheetView tabSelected="1" workbookViewId="0">
      <selection activeCell="L32" sqref="L3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5.28515625" style="16" customWidth="1"/>
    <col min="5" max="6" width="14.28515625" customWidth="1"/>
    <col min="7" max="8" width="17.140625" style="16" customWidth="1"/>
    <col min="9" max="9" width="15.28515625" style="16" bestFit="1" customWidth="1"/>
    <col min="10" max="10" width="14.28515625" bestFit="1" customWidth="1"/>
  </cols>
  <sheetData>
    <row r="1" spans="1:11" x14ac:dyDescent="0.25">
      <c r="A1" s="11"/>
      <c r="B1" s="12"/>
      <c r="C1" s="13"/>
      <c r="D1" s="14"/>
      <c r="G1" s="13"/>
      <c r="H1" s="13"/>
      <c r="I1" s="14"/>
    </row>
    <row r="2" spans="1:11" x14ac:dyDescent="0.25">
      <c r="A2" s="15"/>
      <c r="D2" s="17"/>
      <c r="I2" s="17"/>
    </row>
    <row r="3" spans="1:11" x14ac:dyDescent="0.25">
      <c r="A3" s="15" t="s">
        <v>13</v>
      </c>
      <c r="B3" s="19"/>
      <c r="C3" s="20">
        <v>40700</v>
      </c>
      <c r="D3" s="22" t="s">
        <v>76</v>
      </c>
      <c r="E3" s="6" t="s">
        <v>84</v>
      </c>
      <c r="F3" s="6"/>
      <c r="G3" s="20">
        <v>40700</v>
      </c>
      <c r="H3" s="20"/>
      <c r="I3" s="22" t="s">
        <v>76</v>
      </c>
      <c r="J3" s="6" t="s">
        <v>84</v>
      </c>
    </row>
    <row r="4" spans="1:11" ht="30" x14ac:dyDescent="0.25">
      <c r="A4" s="21" t="s">
        <v>14</v>
      </c>
      <c r="B4" s="19"/>
      <c r="C4" s="20">
        <v>3000</v>
      </c>
      <c r="D4" s="22"/>
      <c r="G4" s="20">
        <v>3000</v>
      </c>
      <c r="H4" s="20"/>
      <c r="I4" s="22"/>
    </row>
    <row r="5" spans="1:11" x14ac:dyDescent="0.25">
      <c r="A5" s="15" t="s">
        <v>15</v>
      </c>
      <c r="B5" s="19"/>
      <c r="C5" s="20">
        <f>C3-C4</f>
        <v>37700</v>
      </c>
      <c r="D5" s="22"/>
      <c r="G5" s="20">
        <f>G3-G4</f>
        <v>37700</v>
      </c>
      <c r="H5" s="20"/>
      <c r="I5" s="22"/>
    </row>
    <row r="6" spans="1:11" x14ac:dyDescent="0.25">
      <c r="A6" s="15" t="s">
        <v>16</v>
      </c>
      <c r="B6" s="19"/>
      <c r="C6" s="20">
        <f>C4</f>
        <v>3000</v>
      </c>
      <c r="D6" s="22"/>
      <c r="G6" s="20">
        <f>G4</f>
        <v>3000</v>
      </c>
      <c r="H6" s="20"/>
      <c r="I6" s="22"/>
    </row>
    <row r="7" spans="1:11" x14ac:dyDescent="0.25">
      <c r="A7" s="15" t="s">
        <v>17</v>
      </c>
      <c r="B7" s="23"/>
      <c r="C7" s="24">
        <f>D7-D8</f>
        <v>15</v>
      </c>
      <c r="D7" s="24">
        <v>2024</v>
      </c>
      <c r="G7" s="24">
        <f>I7-I8</f>
        <v>15</v>
      </c>
      <c r="H7" s="24"/>
      <c r="I7" s="24">
        <v>2024</v>
      </c>
    </row>
    <row r="8" spans="1:11" x14ac:dyDescent="0.25">
      <c r="A8" s="15" t="s">
        <v>18</v>
      </c>
      <c r="B8" s="23"/>
      <c r="C8" s="24">
        <f>C9-C7</f>
        <v>45</v>
      </c>
      <c r="D8" s="24">
        <v>2009</v>
      </c>
      <c r="G8" s="24">
        <f>G9-G7</f>
        <v>45</v>
      </c>
      <c r="H8" s="24"/>
      <c r="I8" s="24">
        <v>2009</v>
      </c>
    </row>
    <row r="9" spans="1:11" x14ac:dyDescent="0.25">
      <c r="A9" s="15" t="s">
        <v>19</v>
      </c>
      <c r="B9" s="23"/>
      <c r="C9" s="24">
        <v>60</v>
      </c>
      <c r="D9" s="24"/>
      <c r="G9" s="24">
        <v>60</v>
      </c>
      <c r="H9" s="24"/>
      <c r="I9" s="24"/>
    </row>
    <row r="10" spans="1:11" ht="30" x14ac:dyDescent="0.25">
      <c r="A10" s="21" t="s">
        <v>20</v>
      </c>
      <c r="B10" s="23"/>
      <c r="C10" s="24">
        <f>90*C7/C9</f>
        <v>22.5</v>
      </c>
      <c r="D10" s="24"/>
      <c r="G10" s="24">
        <f>90*G7/G9</f>
        <v>22.5</v>
      </c>
      <c r="H10" s="24"/>
      <c r="I10" s="24"/>
    </row>
    <row r="11" spans="1:11" x14ac:dyDescent="0.25">
      <c r="A11" s="15"/>
      <c r="B11" s="25"/>
      <c r="C11" s="26">
        <f>C10%</f>
        <v>0.22500000000000001</v>
      </c>
      <c r="D11" s="26"/>
      <c r="G11" s="26">
        <f>G10%</f>
        <v>0.22500000000000001</v>
      </c>
      <c r="H11" s="26"/>
      <c r="I11" s="26"/>
    </row>
    <row r="12" spans="1:11" x14ac:dyDescent="0.25">
      <c r="A12" s="15" t="s">
        <v>21</v>
      </c>
      <c r="B12" s="19"/>
      <c r="C12" s="20">
        <f>C6*C11</f>
        <v>675</v>
      </c>
      <c r="D12" s="18"/>
      <c r="G12" s="20">
        <f>G6*G11</f>
        <v>675</v>
      </c>
      <c r="H12" s="20"/>
      <c r="I12" s="18"/>
    </row>
    <row r="13" spans="1:11" x14ac:dyDescent="0.25">
      <c r="A13" s="15" t="s">
        <v>22</v>
      </c>
      <c r="B13" s="19"/>
      <c r="C13" s="20">
        <f>C6-C12</f>
        <v>2325</v>
      </c>
      <c r="D13" s="18"/>
      <c r="G13" s="20">
        <f>G6-G12</f>
        <v>2325</v>
      </c>
      <c r="H13" s="20"/>
      <c r="I13" s="18"/>
    </row>
    <row r="14" spans="1:11" x14ac:dyDescent="0.25">
      <c r="A14" s="15" t="s">
        <v>15</v>
      </c>
      <c r="B14" s="19"/>
      <c r="C14" s="20">
        <f>C5</f>
        <v>37700</v>
      </c>
      <c r="D14" s="18"/>
      <c r="G14" s="20">
        <f>G5</f>
        <v>37700</v>
      </c>
      <c r="H14" s="20"/>
      <c r="I14" s="18"/>
    </row>
    <row r="15" spans="1:11" x14ac:dyDescent="0.25">
      <c r="B15" s="19"/>
      <c r="C15" s="20"/>
      <c r="D15" s="18"/>
      <c r="G15" s="20"/>
      <c r="H15" s="20"/>
      <c r="I15" s="18"/>
    </row>
    <row r="16" spans="1:11" x14ac:dyDescent="0.25">
      <c r="A16" s="75" t="s">
        <v>23</v>
      </c>
      <c r="B16" s="72"/>
      <c r="C16" s="76">
        <f>C14+C13</f>
        <v>40025</v>
      </c>
      <c r="D16" s="77">
        <v>1500000</v>
      </c>
      <c r="E16" s="75"/>
      <c r="F16" s="80"/>
      <c r="G16" s="76">
        <f>G14+G13</f>
        <v>40025</v>
      </c>
      <c r="H16" s="77">
        <v>1500000</v>
      </c>
      <c r="I16" s="75"/>
      <c r="J16" s="75"/>
      <c r="K16" s="71"/>
    </row>
    <row r="17" spans="1:11" x14ac:dyDescent="0.25">
      <c r="A17" s="75" t="s">
        <v>87</v>
      </c>
      <c r="B17" s="73"/>
      <c r="C17" s="78" t="s">
        <v>85</v>
      </c>
      <c r="D17" s="75"/>
      <c r="E17" s="75"/>
      <c r="F17" s="80"/>
      <c r="G17" s="78" t="s">
        <v>86</v>
      </c>
      <c r="H17" s="75"/>
      <c r="I17" s="75"/>
      <c r="J17" s="75"/>
      <c r="K17" s="71"/>
    </row>
    <row r="18" spans="1:11" x14ac:dyDescent="0.25">
      <c r="A18" s="75" t="s">
        <v>96</v>
      </c>
      <c r="B18" s="75"/>
      <c r="C18" s="78">
        <v>499</v>
      </c>
      <c r="D18" s="75" t="s">
        <v>95</v>
      </c>
      <c r="E18" s="75" t="s">
        <v>88</v>
      </c>
      <c r="F18" s="80"/>
      <c r="G18" s="78">
        <v>488</v>
      </c>
      <c r="H18" s="75" t="s">
        <v>95</v>
      </c>
      <c r="I18" s="75" t="s">
        <v>88</v>
      </c>
      <c r="J18" s="75"/>
      <c r="K18" s="71"/>
    </row>
    <row r="19" spans="1:11" x14ac:dyDescent="0.25">
      <c r="A19" s="75" t="s">
        <v>97</v>
      </c>
      <c r="B19" s="75"/>
      <c r="C19" s="74">
        <f>C18*C16</f>
        <v>19972475</v>
      </c>
      <c r="D19" s="79">
        <f>D16*1</f>
        <v>1500000</v>
      </c>
      <c r="E19" s="79">
        <f>C19+D19</f>
        <v>21472475</v>
      </c>
      <c r="F19" s="81"/>
      <c r="G19" s="74">
        <f>G18*G16</f>
        <v>19532200</v>
      </c>
      <c r="H19" s="79">
        <f>H16*1</f>
        <v>1500000</v>
      </c>
      <c r="I19" s="79">
        <f>G19+H19</f>
        <v>21032200</v>
      </c>
      <c r="J19" s="79">
        <f>E19+I19</f>
        <v>42504675</v>
      </c>
      <c r="K19" s="71"/>
    </row>
    <row r="20" spans="1:11" x14ac:dyDescent="0.25">
      <c r="A20" s="75" t="s">
        <v>98</v>
      </c>
      <c r="B20" s="75"/>
      <c r="C20" s="74">
        <f>C19*90%</f>
        <v>17975227.5</v>
      </c>
      <c r="D20" s="79">
        <f>D19*0.9</f>
        <v>1350000</v>
      </c>
      <c r="E20" s="79">
        <f t="shared" ref="E20:E21" si="0">C20+D20</f>
        <v>19325227.5</v>
      </c>
      <c r="F20" s="81"/>
      <c r="G20" s="74">
        <f>G19*90%</f>
        <v>17578980</v>
      </c>
      <c r="H20" s="79">
        <f>H19*0.9</f>
        <v>1350000</v>
      </c>
      <c r="I20" s="79">
        <f t="shared" ref="I20:I21" si="1">G20+H20</f>
        <v>18928980</v>
      </c>
      <c r="J20" s="79">
        <f t="shared" ref="J20:J21" si="2">E20+I20</f>
        <v>38254207.5</v>
      </c>
      <c r="K20" s="71"/>
    </row>
    <row r="21" spans="1:11" x14ac:dyDescent="0.25">
      <c r="A21" s="75" t="s">
        <v>99</v>
      </c>
      <c r="B21" s="75"/>
      <c r="C21" s="74">
        <f>C19*80%</f>
        <v>15977980</v>
      </c>
      <c r="D21" s="79">
        <f>D19*0.8</f>
        <v>1200000</v>
      </c>
      <c r="E21" s="79">
        <f t="shared" si="0"/>
        <v>17177980</v>
      </c>
      <c r="F21" s="81"/>
      <c r="G21" s="74">
        <f>G19*80%</f>
        <v>15625760</v>
      </c>
      <c r="H21" s="79">
        <f>H19*0.8</f>
        <v>1200000</v>
      </c>
      <c r="I21" s="79">
        <f t="shared" si="1"/>
        <v>16825760</v>
      </c>
      <c r="J21" s="79">
        <f t="shared" si="2"/>
        <v>34003740</v>
      </c>
      <c r="K21" s="71"/>
    </row>
    <row r="22" spans="1:11" x14ac:dyDescent="0.25">
      <c r="A22" s="15"/>
      <c r="D22" s="28"/>
      <c r="I22" s="28"/>
    </row>
    <row r="23" spans="1:11" x14ac:dyDescent="0.25">
      <c r="A23" s="29" t="s">
        <v>26</v>
      </c>
      <c r="B23" s="30"/>
      <c r="C23" s="31">
        <f>C4*C18</f>
        <v>1497000</v>
      </c>
      <c r="D23"/>
      <c r="G23" s="31">
        <f>G4*G18</f>
        <v>1464000</v>
      </c>
      <c r="H23" s="70"/>
      <c r="I23"/>
    </row>
    <row r="24" spans="1:11" x14ac:dyDescent="0.25">
      <c r="A24" s="15" t="s">
        <v>27</v>
      </c>
      <c r="D24"/>
      <c r="I24"/>
    </row>
    <row r="25" spans="1:11" x14ac:dyDescent="0.25">
      <c r="A25" s="32" t="s">
        <v>28</v>
      </c>
      <c r="B25" s="16"/>
      <c r="C25" s="27">
        <f>C19*0.025/12</f>
        <v>41609.322916666664</v>
      </c>
      <c r="D25"/>
      <c r="E25" s="27">
        <f>E19*0.03/12</f>
        <v>53681.1875</v>
      </c>
      <c r="G25" s="27">
        <f>G19*0.025/12</f>
        <v>40692.083333333336</v>
      </c>
      <c r="H25" s="27"/>
      <c r="I25" s="27">
        <f>I19*0.03/12</f>
        <v>52580.5</v>
      </c>
      <c r="J25" s="27">
        <f>J19*0.03/12</f>
        <v>106261.6875</v>
      </c>
    </row>
    <row r="26" spans="1:11" x14ac:dyDescent="0.25">
      <c r="C26" s="27"/>
      <c r="D26"/>
      <c r="G26" s="27"/>
      <c r="H26" s="27"/>
      <c r="I26"/>
    </row>
    <row r="27" spans="1:11" x14ac:dyDescent="0.25">
      <c r="C27" s="27"/>
      <c r="D27"/>
      <c r="G27" s="27"/>
      <c r="H27" s="27"/>
      <c r="I27"/>
    </row>
    <row r="28" spans="1:11" x14ac:dyDescent="0.25">
      <c r="C28"/>
      <c r="D28"/>
      <c r="G28"/>
      <c r="H28"/>
      <c r="I28"/>
    </row>
    <row r="29" spans="1:11" x14ac:dyDescent="0.25">
      <c r="C29"/>
      <c r="D29"/>
      <c r="G29"/>
      <c r="H29"/>
      <c r="I29"/>
    </row>
    <row r="30" spans="1:11" x14ac:dyDescent="0.25">
      <c r="C30"/>
      <c r="D30"/>
      <c r="G30"/>
      <c r="H30"/>
      <c r="I30"/>
    </row>
    <row r="31" spans="1:11" x14ac:dyDescent="0.25">
      <c r="C31"/>
      <c r="D31"/>
      <c r="G31"/>
      <c r="H31"/>
      <c r="I31"/>
    </row>
    <row r="32" spans="1:11" x14ac:dyDescent="0.25">
      <c r="C32"/>
      <c r="D32"/>
      <c r="G32"/>
      <c r="H32"/>
      <c r="I32"/>
    </row>
    <row r="33" spans="1:9" x14ac:dyDescent="0.25">
      <c r="C33"/>
      <c r="D33"/>
      <c r="G33"/>
      <c r="H33"/>
      <c r="I33"/>
    </row>
    <row r="34" spans="1:9" x14ac:dyDescent="0.25">
      <c r="C34"/>
      <c r="D34"/>
      <c r="G34"/>
      <c r="H34"/>
      <c r="I34"/>
    </row>
    <row r="35" spans="1:9" x14ac:dyDescent="0.25">
      <c r="C35"/>
      <c r="D35"/>
      <c r="G35"/>
      <c r="H35"/>
      <c r="I35"/>
    </row>
    <row r="36" spans="1:9" x14ac:dyDescent="0.25">
      <c r="C36"/>
      <c r="D36"/>
      <c r="G36"/>
      <c r="H36"/>
      <c r="I36"/>
    </row>
    <row r="37" spans="1:9" x14ac:dyDescent="0.25">
      <c r="C37"/>
      <c r="D37"/>
      <c r="G37"/>
      <c r="H37"/>
      <c r="I37"/>
    </row>
    <row r="38" spans="1:9" x14ac:dyDescent="0.25">
      <c r="C38"/>
      <c r="D38"/>
      <c r="G38"/>
      <c r="H38"/>
      <c r="I38"/>
    </row>
    <row r="39" spans="1:9" x14ac:dyDescent="0.25">
      <c r="C39"/>
      <c r="D39"/>
      <c r="G39"/>
      <c r="H39"/>
      <c r="I39"/>
    </row>
    <row r="40" spans="1:9" x14ac:dyDescent="0.25">
      <c r="C40"/>
      <c r="D40"/>
      <c r="G40"/>
      <c r="H40"/>
      <c r="I40"/>
    </row>
    <row r="46" spans="1:9" x14ac:dyDescent="0.25">
      <c r="A46" s="33"/>
    </row>
    <row r="59" spans="1:1" ht="15.75" x14ac:dyDescent="0.25">
      <c r="A59" s="34"/>
    </row>
    <row r="60" spans="1:1" ht="15.75" x14ac:dyDescent="0.25">
      <c r="A60" s="34"/>
    </row>
    <row r="61" spans="1:1" ht="15.75" x14ac:dyDescent="0.25">
      <c r="A61" s="34"/>
    </row>
    <row r="62" spans="1:1" ht="15.75" x14ac:dyDescent="0.25">
      <c r="A62" s="34"/>
    </row>
    <row r="63" spans="1:1" ht="15.75" x14ac:dyDescent="0.25">
      <c r="A63" s="34"/>
    </row>
    <row r="64" spans="1:1" ht="15.75" x14ac:dyDescent="0.25">
      <c r="A64" s="34"/>
    </row>
    <row r="65" spans="1:1" ht="15.75" x14ac:dyDescent="0.25">
      <c r="A65" s="34"/>
    </row>
    <row r="84" spans="3:7" x14ac:dyDescent="0.25">
      <c r="C84" s="16">
        <f>C83*C82</f>
        <v>0</v>
      </c>
      <c r="G84" s="16">
        <f>G83*G82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E34" sqref="E3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505.01100000000002</v>
      </c>
      <c r="C2" s="4">
        <f t="shared" ref="C2:C16" si="1">B2*1.2</f>
        <v>606.01319999999998</v>
      </c>
      <c r="D2" s="4">
        <f t="shared" ref="D2:D16" si="2">C2*1.2</f>
        <v>727.21583999999996</v>
      </c>
      <c r="E2" s="5">
        <f t="shared" ref="E2:E16" si="3">R2</f>
        <v>27801462</v>
      </c>
      <c r="F2" s="4">
        <f t="shared" ref="F2:F15" si="4">ROUND((E2/B2),0)</f>
        <v>55051</v>
      </c>
      <c r="G2" s="4">
        <f t="shared" ref="G2:G15" si="5">ROUND((E2/C2),0)</f>
        <v>45876</v>
      </c>
      <c r="H2" s="4">
        <f t="shared" ref="H2:H15" si="6">ROUND((E2/D2),0)</f>
        <v>38230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56.3*10.764</f>
        <v>606.01319999999998</v>
      </c>
      <c r="Q2">
        <f t="shared" ref="Q2:Q10" si="9">P2/1.2</f>
        <v>505.01100000000002</v>
      </c>
      <c r="R2" s="2">
        <v>27801462</v>
      </c>
      <c r="S2" s="2" t="s">
        <v>89</v>
      </c>
    </row>
    <row r="3" spans="1:19" x14ac:dyDescent="0.25">
      <c r="A3" s="4">
        <v>2</v>
      </c>
      <c r="B3" s="4">
        <f t="shared" si="0"/>
        <v>242.45910000000001</v>
      </c>
      <c r="C3" s="4">
        <f t="shared" si="1"/>
        <v>290.95092</v>
      </c>
      <c r="D3" s="4">
        <f t="shared" si="2"/>
        <v>349.14110399999998</v>
      </c>
      <c r="E3" s="5">
        <f t="shared" si="3"/>
        <v>11058000</v>
      </c>
      <c r="F3" s="4">
        <f t="shared" si="4"/>
        <v>45608</v>
      </c>
      <c r="G3" s="4">
        <f t="shared" si="5"/>
        <v>38006</v>
      </c>
      <c r="H3" s="4">
        <f t="shared" si="6"/>
        <v>31672</v>
      </c>
      <c r="I3" s="4">
        <f t="shared" si="7"/>
        <v>0</v>
      </c>
      <c r="J3" s="4">
        <f t="shared" si="8"/>
        <v>0</v>
      </c>
      <c r="O3">
        <v>0</v>
      </c>
      <c r="P3">
        <f>27.03*10.764</f>
        <v>290.95092</v>
      </c>
      <c r="Q3">
        <f t="shared" si="9"/>
        <v>242.45910000000001</v>
      </c>
      <c r="R3" s="2">
        <v>11058000</v>
      </c>
      <c r="S3" s="2" t="s">
        <v>90</v>
      </c>
    </row>
    <row r="4" spans="1:19" x14ac:dyDescent="0.25">
      <c r="A4" s="4">
        <v>3</v>
      </c>
      <c r="B4" s="4">
        <f t="shared" si="0"/>
        <v>979.16519999999991</v>
      </c>
      <c r="C4" s="4">
        <f t="shared" si="1"/>
        <v>1174.9982399999999</v>
      </c>
      <c r="D4" s="4">
        <f t="shared" si="2"/>
        <v>1409.9978879999999</v>
      </c>
      <c r="E4" s="5">
        <f t="shared" si="3"/>
        <v>47510000</v>
      </c>
      <c r="F4" s="4">
        <f t="shared" si="4"/>
        <v>48521</v>
      </c>
      <c r="G4" s="68">
        <f t="shared" si="5"/>
        <v>40434</v>
      </c>
      <c r="H4" s="68">
        <f t="shared" si="6"/>
        <v>33695</v>
      </c>
      <c r="I4" s="68">
        <f t="shared" si="7"/>
        <v>0</v>
      </c>
      <c r="J4" s="68">
        <f t="shared" si="8"/>
        <v>0</v>
      </c>
      <c r="K4" s="7"/>
      <c r="L4" s="7"/>
      <c r="M4" s="7"/>
      <c r="N4" s="7"/>
      <c r="O4" s="7">
        <v>0</v>
      </c>
      <c r="P4" s="7">
        <f>109.16*10.764</f>
        <v>1174.9982399999999</v>
      </c>
      <c r="Q4" s="7">
        <f t="shared" si="9"/>
        <v>979.16519999999991</v>
      </c>
      <c r="R4" s="69">
        <v>47510000</v>
      </c>
      <c r="S4" s="69" t="s">
        <v>91</v>
      </c>
    </row>
    <row r="5" spans="1:19" x14ac:dyDescent="0.25">
      <c r="A5" s="4">
        <v>4</v>
      </c>
      <c r="B5" s="4">
        <f t="shared" si="0"/>
        <v>780</v>
      </c>
      <c r="C5" s="4">
        <f t="shared" si="1"/>
        <v>936</v>
      </c>
      <c r="D5" s="4">
        <f t="shared" si="2"/>
        <v>1123.2</v>
      </c>
      <c r="E5" s="5">
        <f t="shared" si="3"/>
        <v>35568000</v>
      </c>
      <c r="F5" s="4">
        <f t="shared" si="4"/>
        <v>45600</v>
      </c>
      <c r="G5" s="4">
        <f t="shared" si="5"/>
        <v>38000</v>
      </c>
      <c r="H5" s="4">
        <f t="shared" si="6"/>
        <v>31667</v>
      </c>
      <c r="I5" s="4">
        <f t="shared" si="7"/>
        <v>0</v>
      </c>
      <c r="J5" s="4">
        <f t="shared" si="8"/>
        <v>0</v>
      </c>
      <c r="O5">
        <v>0</v>
      </c>
      <c r="P5">
        <v>936</v>
      </c>
      <c r="Q5">
        <f t="shared" si="9"/>
        <v>780</v>
      </c>
      <c r="R5" s="2">
        <v>35568000</v>
      </c>
      <c r="S5" s="2" t="s">
        <v>92</v>
      </c>
    </row>
    <row r="6" spans="1:19" x14ac:dyDescent="0.25">
      <c r="A6" s="4">
        <v>5</v>
      </c>
      <c r="B6" s="4">
        <f t="shared" si="0"/>
        <v>218.33333333333334</v>
      </c>
      <c r="C6" s="4">
        <f t="shared" si="1"/>
        <v>262</v>
      </c>
      <c r="D6" s="4">
        <f t="shared" si="2"/>
        <v>314.39999999999998</v>
      </c>
      <c r="E6" s="5">
        <f t="shared" si="3"/>
        <v>10561000</v>
      </c>
      <c r="F6" s="4">
        <f t="shared" si="4"/>
        <v>48371</v>
      </c>
      <c r="G6" s="68">
        <f t="shared" si="5"/>
        <v>40309</v>
      </c>
      <c r="H6" s="68">
        <f t="shared" si="6"/>
        <v>33591</v>
      </c>
      <c r="I6" s="68">
        <f t="shared" si="7"/>
        <v>0</v>
      </c>
      <c r="J6" s="68">
        <f t="shared" si="8"/>
        <v>0</v>
      </c>
      <c r="K6" s="7"/>
      <c r="L6" s="7"/>
      <c r="M6" s="7"/>
      <c r="N6" s="7"/>
      <c r="O6" s="7">
        <v>0</v>
      </c>
      <c r="P6" s="7">
        <v>262</v>
      </c>
      <c r="Q6" s="7">
        <f t="shared" si="9"/>
        <v>218.33333333333334</v>
      </c>
      <c r="R6" s="69">
        <v>10561000</v>
      </c>
      <c r="S6" s="69" t="s">
        <v>93</v>
      </c>
    </row>
    <row r="7" spans="1:19" x14ac:dyDescent="0.25">
      <c r="A7" s="4">
        <v>6</v>
      </c>
      <c r="B7" s="4">
        <f t="shared" si="0"/>
        <v>366</v>
      </c>
      <c r="C7" s="4">
        <f t="shared" si="1"/>
        <v>439.2</v>
      </c>
      <c r="D7" s="4">
        <f t="shared" si="2"/>
        <v>527.04</v>
      </c>
      <c r="E7" s="5">
        <f t="shared" si="3"/>
        <v>18900000</v>
      </c>
      <c r="F7" s="4">
        <f t="shared" si="4"/>
        <v>51639</v>
      </c>
      <c r="G7" s="4">
        <f t="shared" si="5"/>
        <v>43033</v>
      </c>
      <c r="H7" s="4">
        <f t="shared" si="6"/>
        <v>35861</v>
      </c>
      <c r="I7" s="4">
        <f t="shared" si="7"/>
        <v>0</v>
      </c>
      <c r="J7" s="4">
        <f t="shared" si="8"/>
        <v>0</v>
      </c>
      <c r="O7">
        <v>0</v>
      </c>
      <c r="P7">
        <f t="shared" ref="P7:P10" si="10">O7/1.2</f>
        <v>0</v>
      </c>
      <c r="Q7">
        <v>366</v>
      </c>
      <c r="R7" s="2">
        <v>18900000</v>
      </c>
      <c r="S7" s="2"/>
    </row>
    <row r="8" spans="1:19" x14ac:dyDescent="0.25">
      <c r="A8" s="4">
        <v>7</v>
      </c>
      <c r="B8" s="4">
        <f t="shared" si="0"/>
        <v>634</v>
      </c>
      <c r="C8" s="4">
        <f t="shared" si="1"/>
        <v>760.8</v>
      </c>
      <c r="D8" s="4">
        <f t="shared" si="2"/>
        <v>912.95999999999992</v>
      </c>
      <c r="E8" s="5">
        <f t="shared" si="3"/>
        <v>35000000</v>
      </c>
      <c r="F8" s="4">
        <f t="shared" si="4"/>
        <v>55205</v>
      </c>
      <c r="G8" s="4">
        <f t="shared" si="5"/>
        <v>46004</v>
      </c>
      <c r="H8" s="4">
        <f t="shared" si="6"/>
        <v>38337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v>634</v>
      </c>
      <c r="R8" s="2">
        <v>35000000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5"/>
    </row>
    <row r="25" spans="1:19" s="10" customFormat="1" x14ac:dyDescent="0.25">
      <c r="F25" s="66"/>
    </row>
    <row r="26" spans="1:19" s="10" customFormat="1" x14ac:dyDescent="0.25">
      <c r="F26" s="66"/>
    </row>
    <row r="27" spans="1:19" s="10" customFormat="1" x14ac:dyDescent="0.25">
      <c r="F27" s="66"/>
    </row>
    <row r="28" spans="1:19" s="10" customFormat="1" x14ac:dyDescent="0.25">
      <c r="C28" s="64" t="s">
        <v>75</v>
      </c>
      <c r="D28" s="64"/>
      <c r="F28" s="49" t="s">
        <v>71</v>
      </c>
      <c r="G28" s="49">
        <v>0</v>
      </c>
    </row>
    <row r="29" spans="1:19" s="10" customFormat="1" x14ac:dyDescent="0.25">
      <c r="C29" s="64" t="s">
        <v>1</v>
      </c>
      <c r="D29" s="64"/>
      <c r="F29" s="49" t="s">
        <v>72</v>
      </c>
      <c r="G29" s="49"/>
      <c r="H29" s="10" t="e">
        <f>G29/G28</f>
        <v>#DIV/0!</v>
      </c>
    </row>
    <row r="30" spans="1:19" s="10" customFormat="1" x14ac:dyDescent="0.25">
      <c r="F30" s="49" t="s">
        <v>73</v>
      </c>
      <c r="G30" s="49"/>
    </row>
    <row r="31" spans="1:19" s="10" customFormat="1" x14ac:dyDescent="0.25">
      <c r="C31" s="67" t="s">
        <v>94</v>
      </c>
      <c r="D31" s="67"/>
      <c r="F31" s="67" t="s">
        <v>74</v>
      </c>
      <c r="G31" s="67">
        <f>G29*G30</f>
        <v>0</v>
      </c>
      <c r="H31" s="10" t="e">
        <f>G31/D29</f>
        <v>#DIV/0!</v>
      </c>
    </row>
    <row r="32" spans="1:19" s="10" customFormat="1" x14ac:dyDescent="0.25">
      <c r="C32" s="67"/>
      <c r="D32" s="67"/>
      <c r="F32" s="67" t="s">
        <v>24</v>
      </c>
      <c r="G32" s="67">
        <f>G31*90%</f>
        <v>0</v>
      </c>
    </row>
    <row r="33" spans="3:9" s="10" customFormat="1" x14ac:dyDescent="0.25">
      <c r="C33" s="67"/>
      <c r="D33" s="67"/>
      <c r="F33" s="67" t="s">
        <v>25</v>
      </c>
      <c r="G33" s="67">
        <f>G31*80%</f>
        <v>0</v>
      </c>
    </row>
    <row r="34" spans="3:9" s="10" customFormat="1" x14ac:dyDescent="0.25">
      <c r="C34" s="67"/>
      <c r="D34" s="67"/>
    </row>
    <row r="35" spans="3:9" s="10" customFormat="1" x14ac:dyDescent="0.25">
      <c r="C35" s="67"/>
      <c r="D35" s="67"/>
      <c r="F35" s="10" t="s">
        <v>85</v>
      </c>
      <c r="G35" s="10">
        <v>349</v>
      </c>
      <c r="H35" s="10">
        <v>499</v>
      </c>
      <c r="I35" s="10">
        <f>H35/G35</f>
        <v>1.4297994269340975</v>
      </c>
    </row>
    <row r="36" spans="3:9" s="10" customFormat="1" x14ac:dyDescent="0.25">
      <c r="F36" s="10" t="s">
        <v>86</v>
      </c>
      <c r="G36" s="10">
        <v>342</v>
      </c>
      <c r="H36" s="10">
        <v>488</v>
      </c>
      <c r="I36" s="10">
        <f>H36/G36</f>
        <v>1.4269005847953216</v>
      </c>
    </row>
    <row r="37" spans="3:9" s="10" customFormat="1" x14ac:dyDescent="0.25">
      <c r="G37" s="10">
        <f>SUM(G35:G36)</f>
        <v>691</v>
      </c>
      <c r="H37" s="10">
        <f>SUM(H35:H36)</f>
        <v>987</v>
      </c>
    </row>
    <row r="38" spans="3:9" s="10" customFormat="1" x14ac:dyDescent="0.25"/>
    <row r="39" spans="3:9" s="10" customFormat="1" x14ac:dyDescent="0.25"/>
    <row r="40" spans="3:9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2024-04-19T11:38:54Z</dcterms:modified>
</cp:coreProperties>
</file>