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orivali West Shimpoli Road\Vishal Khetam\"/>
    </mc:Choice>
  </mc:AlternateContent>
  <xr:revisionPtr revIDLastSave="0" documentId="13_ncr:1_{33D30C62-8608-44F6-820F-F8024EEBC55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31" i="4" l="1"/>
  <c r="H23" i="4"/>
  <c r="H25" i="4" s="1"/>
  <c r="I25" i="4" s="1"/>
  <c r="V8" i="4"/>
  <c r="U8" i="4"/>
  <c r="P9" i="4"/>
  <c r="I31" i="4"/>
  <c r="I28" i="4"/>
  <c r="O23" i="4"/>
  <c r="I20" i="4"/>
  <c r="I18" i="4"/>
  <c r="J21" i="4"/>
  <c r="H20" i="4"/>
  <c r="I19" i="4"/>
  <c r="I21" i="4"/>
  <c r="H31" i="4"/>
  <c r="Q12" i="4" l="1"/>
  <c r="P12" i="4"/>
  <c r="P11" i="4"/>
  <c r="Q11" i="4" s="1"/>
  <c r="Q10" i="4"/>
  <c r="P10" i="4"/>
  <c r="Q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<sst xmlns="http://schemas.openxmlformats.org/spreadsheetml/2006/main" count="34" uniqueCount="30">
  <si>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</si>
  <si>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</si>
  <si>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</si>
  <si>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</si>
  <si>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</si>
  <si>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</si>
  <si>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</si>
  <si>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</si>
  <si>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</si>
  <si>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</si>
  <si>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</si>
  <si>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</si>
  <si>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</si>
  <si>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2001/B Wing 20 floor Vaswani Vista one CTS no 1065 /1066 M G Road Kandivali West</t>
  </si>
  <si>
    <t>agreement  - 28.03.2024</t>
  </si>
  <si>
    <t>av</t>
  </si>
  <si>
    <t>sd</t>
  </si>
  <si>
    <t>rd</t>
  </si>
  <si>
    <t>bv</t>
  </si>
  <si>
    <t>bua</t>
  </si>
  <si>
    <t>rera ca</t>
  </si>
  <si>
    <t>deck</t>
  </si>
  <si>
    <t>1 car parking</t>
  </si>
  <si>
    <t>22.02.24</t>
  </si>
  <si>
    <t>rate on ca</t>
  </si>
  <si>
    <t>fmv</t>
  </si>
  <si>
    <t>14.02.24</t>
  </si>
  <si>
    <t>11.03.24</t>
  </si>
  <si>
    <t>car park</t>
  </si>
  <si>
    <t>loan - 1.60 to 1.75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</si>
</sst>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166139</xdr:colOff>
      <xdr:row>10</xdr:row>
      <xdr:rowOff>38099</xdr:rowOff>
    </xdr:from>
    <xdr:to>
      <xdr:col>29</xdr:col>
      <xdr:colOff>134592</xdr:colOff>
      <xdr:row>43</xdr:row>
      <xdr:rowOff>115468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D32DFA-A1C2-438B-982F-37FE4EBA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5064" y="2514599"/>
          <a:ext cx="6769303" cy="6363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770BA5-7DC1-43D9-8110-189EB6BD2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487544</xdr:colOff>
      <xdr:row>37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6743F7-5CFD-4445-9789-96139090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679544" cy="60111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354176</xdr:colOff>
      <xdr:row>32</xdr:row>
      <xdr:rowOff>86561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5898E-7A27-44CC-88C3-A0B80AD4F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46176" cy="59920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544702</xdr:colOff>
      <xdr:row>34</xdr:row>
      <xdr:rowOff>115147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7AC0CF-28B9-4ACB-AC66-0F68AFD79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36702" cy="60682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90A352-80DF-4FB5-A0F3-72149065A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84E492-6717-4EE4-857F-020ADF213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171F7B-3BD4-4752-AB86-4A6BA6CDD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D1" zoomScaleNormal="100" workbookViewId="0">
      <selection activeCell="H25" sqref="H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557</v>
      </c>
      <c r="C2" s="4">
        <f>B2*1.2</f>
        <v>668.4</v>
      </c>
      <c r="D2" s="4">
        <f t="shared" ref="D2:D13" si="2">C2*1.2</f>
        <v>802.07999999999993</v>
      </c>
      <c r="E2" s="5">
        <f t="shared" ref="E2:E13" si="3">R2</f>
        <v>12532500</v>
      </c>
      <c r="F2" s="10">
        <f t="shared" ref="F2:F13" si="4">ROUND((E2/B2),0)</f>
        <v>22500</v>
      </c>
      <c r="G2" s="10">
        <f t="shared" ref="G2:G13" si="5">ROUND((E2/C2),0)</f>
        <v>18750</v>
      </c>
      <c r="H2" s="10">
        <f t="shared" ref="H2:H13" si="6">ROUND((E2/D2),0)</f>
        <v>15625</v>
      </c>
      <c r="I2" s="4" t="e">
        <f>#REF!</f>
        <v>#REF!</v>
      </c>
      <c r="J2" s="4">
        <f t="shared" ref="J2:J13" si="7">S2</f>
        <v>18</v>
      </c>
      <c r="O2">
        <v>0</v>
      </c>
      <c r="P2">
        <f t="shared" ref="P2:P12" si="8">O2/1.2</f>
        <v>0</v>
      </c>
      <c r="Q2">
        <v>557</v>
      </c>
      <c r="R2" s="2">
        <v>12532500</v>
      </c>
      <c r="S2" s="8">
        <v>18</v>
      </c>
      <c r="T2" s="8" t="s">
        <v>23</v>
      </c>
    </row>
    <row r="3" spans="1:22" x14ac:dyDescent="0.25">
      <c r="A3" s="4">
        <f t="shared" si="0"/>
        <v>0</v>
      </c>
      <c r="B3" s="4">
        <f t="shared" si="1"/>
        <v>679</v>
      </c>
      <c r="C3" s="4">
        <f t="shared" ref="C3:C15" si="9">B3*1.2</f>
        <v>814.8</v>
      </c>
      <c r="D3" s="4">
        <f t="shared" si="2"/>
        <v>977.75999999999988</v>
      </c>
      <c r="E3" s="5">
        <f t="shared" si="3"/>
        <v>17700000</v>
      </c>
      <c r="F3" s="15">
        <f t="shared" si="4"/>
        <v>26068</v>
      </c>
      <c r="G3" s="10">
        <f t="shared" si="5"/>
        <v>21723</v>
      </c>
      <c r="H3" s="10">
        <f t="shared" si="6"/>
        <v>18103</v>
      </c>
      <c r="I3" s="4" t="e">
        <f>#REF!</f>
        <v>#REF!</v>
      </c>
      <c r="J3" s="4">
        <f t="shared" si="7"/>
        <v>12</v>
      </c>
      <c r="O3">
        <v>0</v>
      </c>
      <c r="P3">
        <f t="shared" si="8"/>
        <v>0</v>
      </c>
      <c r="Q3">
        <v>679</v>
      </c>
      <c r="R3" s="2">
        <v>17700000</v>
      </c>
      <c r="S3" s="8">
        <v>12</v>
      </c>
      <c r="T3" s="8"/>
    </row>
    <row r="4" spans="1:22" x14ac:dyDescent="0.25">
      <c r="A4" s="4">
        <f t="shared" si="0"/>
        <v>0</v>
      </c>
      <c r="B4" s="4">
        <f t="shared" si="1"/>
        <v>679</v>
      </c>
      <c r="C4" s="4">
        <f t="shared" si="9"/>
        <v>814.8</v>
      </c>
      <c r="D4" s="4">
        <f t="shared" si="2"/>
        <v>977.75999999999988</v>
      </c>
      <c r="E4" s="5">
        <f t="shared" si="3"/>
        <v>17900000</v>
      </c>
      <c r="F4" s="15">
        <f t="shared" si="4"/>
        <v>26362</v>
      </c>
      <c r="G4" s="10">
        <f t="shared" si="5"/>
        <v>21969</v>
      </c>
      <c r="H4" s="10">
        <f t="shared" si="6"/>
        <v>18307</v>
      </c>
      <c r="I4" s="4" t="e">
        <f>#REF!</f>
        <v>#REF!</v>
      </c>
      <c r="J4" s="4">
        <f t="shared" si="7"/>
        <v>12</v>
      </c>
      <c r="O4">
        <v>0</v>
      </c>
      <c r="P4">
        <f t="shared" si="8"/>
        <v>0</v>
      </c>
      <c r="Q4">
        <v>679</v>
      </c>
      <c r="R4" s="2">
        <v>17900000</v>
      </c>
      <c r="S4" s="8">
        <v>12</v>
      </c>
      <c r="T4" s="8"/>
    </row>
    <row r="5" spans="1:22" x14ac:dyDescent="0.25">
      <c r="A5" s="4">
        <f t="shared" si="0"/>
        <v>0</v>
      </c>
      <c r="B5" s="4">
        <f t="shared" si="1"/>
        <v>679</v>
      </c>
      <c r="C5" s="4">
        <f t="shared" si="9"/>
        <v>814.8</v>
      </c>
      <c r="D5" s="4">
        <f t="shared" si="2"/>
        <v>977.75999999999988</v>
      </c>
      <c r="E5" s="5">
        <f t="shared" si="3"/>
        <v>18000000</v>
      </c>
      <c r="F5" s="15">
        <f t="shared" si="4"/>
        <v>26510</v>
      </c>
      <c r="G5" s="10">
        <f t="shared" si="5"/>
        <v>22091</v>
      </c>
      <c r="H5" s="10">
        <f t="shared" si="6"/>
        <v>18409</v>
      </c>
      <c r="I5" s="4" t="e">
        <f>#REF!</f>
        <v>#REF!</v>
      </c>
      <c r="J5" s="4">
        <f t="shared" si="7"/>
        <v>5</v>
      </c>
      <c r="O5">
        <v>0</v>
      </c>
      <c r="P5">
        <f t="shared" si="8"/>
        <v>0</v>
      </c>
      <c r="Q5">
        <v>679</v>
      </c>
      <c r="R5" s="2">
        <v>18000000</v>
      </c>
      <c r="S5" s="8">
        <v>5</v>
      </c>
      <c r="T5" s="8"/>
    </row>
    <row r="6" spans="1:22" x14ac:dyDescent="0.25">
      <c r="A6" s="4">
        <f t="shared" si="0"/>
        <v>0</v>
      </c>
      <c r="B6" s="4">
        <f t="shared" si="1"/>
        <v>679</v>
      </c>
      <c r="C6" s="4">
        <f t="shared" si="9"/>
        <v>814.8</v>
      </c>
      <c r="D6" s="4">
        <f t="shared" si="2"/>
        <v>977.75999999999988</v>
      </c>
      <c r="E6" s="5">
        <f t="shared" si="3"/>
        <v>15277500</v>
      </c>
      <c r="F6" s="10">
        <f t="shared" si="4"/>
        <v>22500</v>
      </c>
      <c r="G6" s="10">
        <f t="shared" si="5"/>
        <v>18750</v>
      </c>
      <c r="H6" s="10">
        <f t="shared" si="6"/>
        <v>15625</v>
      </c>
      <c r="I6" s="4" t="e">
        <f>#REF!</f>
        <v>#REF!</v>
      </c>
      <c r="J6" s="4">
        <f t="shared" si="7"/>
        <v>6</v>
      </c>
      <c r="O6">
        <v>0</v>
      </c>
      <c r="P6">
        <f t="shared" si="8"/>
        <v>0</v>
      </c>
      <c r="Q6">
        <v>679</v>
      </c>
      <c r="R6" s="2">
        <v>15277500</v>
      </c>
      <c r="S6" s="8">
        <v>6</v>
      </c>
      <c r="T6" s="8" t="s">
        <v>26</v>
      </c>
    </row>
    <row r="7" spans="1:22" x14ac:dyDescent="0.25">
      <c r="A7" s="4">
        <f t="shared" si="0"/>
        <v>0</v>
      </c>
      <c r="B7" s="4">
        <f t="shared" si="1"/>
        <v>942</v>
      </c>
      <c r="C7" s="4">
        <f t="shared" si="9"/>
        <v>1130.3999999999999</v>
      </c>
      <c r="D7" s="4">
        <f t="shared" si="2"/>
        <v>1356.4799999999998</v>
      </c>
      <c r="E7" s="5">
        <f t="shared" si="3"/>
        <v>21195000</v>
      </c>
      <c r="F7" s="10">
        <f t="shared" si="4"/>
        <v>22500</v>
      </c>
      <c r="G7" s="10">
        <f t="shared" si="5"/>
        <v>18750</v>
      </c>
      <c r="H7" s="10">
        <f t="shared" si="6"/>
        <v>15625</v>
      </c>
      <c r="I7" s="4" t="e">
        <f>#REF!</f>
        <v>#REF!</v>
      </c>
      <c r="J7" s="4">
        <f t="shared" si="7"/>
        <v>10</v>
      </c>
      <c r="O7">
        <v>0</v>
      </c>
      <c r="P7">
        <f t="shared" si="8"/>
        <v>0</v>
      </c>
      <c r="Q7">
        <v>942</v>
      </c>
      <c r="R7" s="2">
        <v>21195000</v>
      </c>
      <c r="S7" s="8">
        <v>10</v>
      </c>
      <c r="T7" s="8" t="s">
        <v>27</v>
      </c>
    </row>
    <row r="8" spans="1:22" x14ac:dyDescent="0.25">
      <c r="A8" s="4">
        <f t="shared" si="0"/>
        <v>0</v>
      </c>
      <c r="B8" s="4">
        <f t="shared" si="1"/>
        <v>679</v>
      </c>
      <c r="C8" s="4">
        <f t="shared" si="9"/>
        <v>814.8</v>
      </c>
      <c r="D8" s="4">
        <f t="shared" si="2"/>
        <v>977.75999999999988</v>
      </c>
      <c r="E8" s="5">
        <f t="shared" si="3"/>
        <v>15868909</v>
      </c>
      <c r="F8" s="15">
        <f t="shared" si="4"/>
        <v>23371</v>
      </c>
      <c r="G8" s="10">
        <f t="shared" si="5"/>
        <v>19476</v>
      </c>
      <c r="H8" s="10">
        <f t="shared" si="6"/>
        <v>16230</v>
      </c>
      <c r="I8" s="4" t="e">
        <f>#REF!</f>
        <v>#REF!</v>
      </c>
      <c r="J8" s="4">
        <f t="shared" si="7"/>
        <v>12</v>
      </c>
      <c r="O8">
        <v>0</v>
      </c>
      <c r="P8">
        <f t="shared" si="8"/>
        <v>0</v>
      </c>
      <c r="Q8">
        <v>679</v>
      </c>
      <c r="R8" s="2">
        <v>15868909</v>
      </c>
      <c r="S8" s="8">
        <v>12</v>
      </c>
      <c r="T8" s="8" t="s">
        <v>27</v>
      </c>
      <c r="U8" s="2">
        <f>R8+952500+30000</f>
        <v>16851409</v>
      </c>
      <c r="V8">
        <f>U8/Q8</f>
        <v>24817.980854197351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0">P9/1.2</f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20</v>
      </c>
      <c r="H18">
        <v>663</v>
      </c>
      <c r="I18">
        <f>H18/10.764</f>
        <v>61.594202898550726</v>
      </c>
    </row>
    <row r="19" spans="7:24" x14ac:dyDescent="0.25">
      <c r="G19" t="s">
        <v>21</v>
      </c>
      <c r="H19">
        <v>24</v>
      </c>
      <c r="I19">
        <f>2.22*10.764</f>
        <v>23.896080000000001</v>
      </c>
      <c r="J19" t="s">
        <v>22</v>
      </c>
    </row>
    <row r="20" spans="7:24" x14ac:dyDescent="0.25">
      <c r="H20">
        <f>H19+H18</f>
        <v>687</v>
      </c>
      <c r="I20">
        <f>H20/10.764</f>
        <v>63.823857302118178</v>
      </c>
    </row>
    <row r="21" spans="7:24" x14ac:dyDescent="0.25">
      <c r="G21" t="s">
        <v>19</v>
      </c>
      <c r="H21">
        <v>756</v>
      </c>
      <c r="I21">
        <f>70.23*10.764</f>
        <v>755.95572000000004</v>
      </c>
      <c r="J21">
        <f>I21/H20</f>
        <v>1.1003722270742358</v>
      </c>
    </row>
    <row r="22" spans="7:24" x14ac:dyDescent="0.25">
      <c r="G22" s="6" t="s">
        <v>24</v>
      </c>
      <c r="H22" s="6">
        <v>25500</v>
      </c>
    </row>
    <row r="23" spans="7:24" x14ac:dyDescent="0.25">
      <c r="G23" t="s">
        <v>25</v>
      </c>
      <c r="H23">
        <f>H22*H20</f>
        <v>17518500</v>
      </c>
      <c r="O23">
        <f>61.61-60.78</f>
        <v>0.82999999999999829</v>
      </c>
    </row>
    <row r="24" spans="7:24" x14ac:dyDescent="0.25">
      <c r="G24" t="s">
        <v>28</v>
      </c>
      <c r="H24">
        <v>1000000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>
        <f>H24+H23</f>
        <v>18518500</v>
      </c>
      <c r="I25">
        <f>H25*75%</f>
        <v>13888875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G27" t="s">
        <v>14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15</v>
      </c>
      <c r="H28">
        <v>18205500</v>
      </c>
      <c r="I28">
        <f>H28/687</f>
        <v>26500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G29" t="s">
        <v>16</v>
      </c>
      <c r="H29">
        <v>1092500</v>
      </c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G30" t="s">
        <v>17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18</v>
      </c>
      <c r="H31">
        <f>SUM(H28:H30)</f>
        <v>19328000</v>
      </c>
      <c r="I31">
        <f>H31*75%</f>
        <v>14496000</v>
      </c>
      <c r="J31">
        <f>H31/H20</f>
        <v>28133.915574963608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7:24" x14ac:dyDescent="0.25">
      <c r="G33" t="s">
        <v>29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7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7:24" x14ac:dyDescent="0.25">
      <c r="Q35" s="11"/>
      <c r="R35" s="11"/>
    </row>
    <row r="36" spans="7:24" x14ac:dyDescent="0.25">
      <c r="Q36" s="11"/>
      <c r="R36" s="11"/>
      <c r="T36" s="6"/>
    </row>
    <row r="37" spans="7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2024-04-19T06:17:16Z</dcterms:modified>
</cp:coreProperties>
</file>