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Patil Automobiles Dhule - Solapur\"/>
    </mc:Choice>
  </mc:AlternateContent>
  <xr:revisionPtr revIDLastSave="0" documentId="13_ncr:1_{A8EE2721-B234-45C1-A6BF-0A90D0AED26C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Valuation" sheetId="2" r:id="rId1"/>
    <sheet name="Sheet1" sheetId="3" r:id="rId2"/>
    <sheet name="Sheet2" sheetId="4" r:id="rId3"/>
    <sheet name="IGR Summary" sheetId="5" r:id="rId4"/>
  </sheets>
  <calcPr calcId="191029"/>
</workbook>
</file>

<file path=xl/calcChain.xml><?xml version="1.0" encoding="utf-8"?>
<calcChain xmlns="http://schemas.openxmlformats.org/spreadsheetml/2006/main">
  <c r="N20" i="5" l="1"/>
  <c r="O20" i="5" s="1"/>
  <c r="P20" i="5" s="1"/>
  <c r="Q20" i="5" s="1"/>
  <c r="R20" i="5" s="1"/>
  <c r="I20" i="5"/>
  <c r="H20" i="5"/>
  <c r="G20" i="5"/>
  <c r="D20" i="5"/>
  <c r="B20" i="5"/>
  <c r="A20" i="5"/>
  <c r="O19" i="5"/>
  <c r="P19" i="5" s="1"/>
  <c r="Q19" i="5" s="1"/>
  <c r="R19" i="5" s="1"/>
  <c r="N19" i="5"/>
  <c r="I19" i="5"/>
  <c r="H19" i="5"/>
  <c r="G19" i="5"/>
  <c r="D19" i="5"/>
  <c r="B19" i="5"/>
  <c r="A19" i="5"/>
  <c r="N18" i="5"/>
  <c r="O18" i="5" s="1"/>
  <c r="P18" i="5" s="1"/>
  <c r="Q18" i="5" s="1"/>
  <c r="R18" i="5" s="1"/>
  <c r="I18" i="5"/>
  <c r="H18" i="5"/>
  <c r="G18" i="5"/>
  <c r="D18" i="5"/>
  <c r="B18" i="5"/>
  <c r="A18" i="5"/>
  <c r="O17" i="5"/>
  <c r="P17" i="5" s="1"/>
  <c r="Q17" i="5" s="1"/>
  <c r="R17" i="5" s="1"/>
  <c r="N17" i="5"/>
  <c r="I17" i="5"/>
  <c r="H17" i="5"/>
  <c r="G17" i="5"/>
  <c r="D17" i="5"/>
  <c r="B17" i="5"/>
  <c r="A17" i="5"/>
  <c r="N16" i="5"/>
  <c r="O16" i="5" s="1"/>
  <c r="P16" i="5" s="1"/>
  <c r="Q16" i="5" s="1"/>
  <c r="R16" i="5" s="1"/>
  <c r="I16" i="5"/>
  <c r="H16" i="5"/>
  <c r="G16" i="5"/>
  <c r="D16" i="5"/>
  <c r="B16" i="5"/>
  <c r="A16" i="5"/>
  <c r="O15" i="5"/>
  <c r="P15" i="5" s="1"/>
  <c r="Q15" i="5" s="1"/>
  <c r="R15" i="5" s="1"/>
  <c r="N15" i="5"/>
  <c r="I15" i="5"/>
  <c r="H15" i="5"/>
  <c r="G15" i="5"/>
  <c r="D15" i="5"/>
  <c r="B15" i="5"/>
  <c r="A15" i="5"/>
  <c r="N14" i="5"/>
  <c r="O14" i="5" s="1"/>
  <c r="P14" i="5" s="1"/>
  <c r="Q14" i="5" s="1"/>
  <c r="R14" i="5" s="1"/>
  <c r="I14" i="5"/>
  <c r="H14" i="5"/>
  <c r="G14" i="5"/>
  <c r="D14" i="5"/>
  <c r="B14" i="5"/>
  <c r="A14" i="5"/>
  <c r="O13" i="5"/>
  <c r="P13" i="5" s="1"/>
  <c r="Q13" i="5" s="1"/>
  <c r="R13" i="5" s="1"/>
  <c r="N13" i="5"/>
  <c r="I13" i="5"/>
  <c r="H13" i="5"/>
  <c r="G13" i="5"/>
  <c r="D13" i="5"/>
  <c r="B13" i="5"/>
  <c r="A13" i="5"/>
  <c r="N12" i="5"/>
  <c r="O12" i="5" s="1"/>
  <c r="P12" i="5" s="1"/>
  <c r="Q12" i="5" s="1"/>
  <c r="R12" i="5" s="1"/>
  <c r="I12" i="5"/>
  <c r="H12" i="5"/>
  <c r="G12" i="5"/>
  <c r="D12" i="5"/>
  <c r="B12" i="5"/>
  <c r="A12" i="5"/>
  <c r="O11" i="5"/>
  <c r="P11" i="5" s="1"/>
  <c r="Q11" i="5" s="1"/>
  <c r="R11" i="5" s="1"/>
  <c r="N11" i="5"/>
  <c r="I11" i="5"/>
  <c r="H11" i="5"/>
  <c r="G11" i="5"/>
  <c r="D11" i="5"/>
  <c r="B11" i="5"/>
  <c r="A11" i="5"/>
  <c r="N10" i="5"/>
  <c r="O10" i="5" s="1"/>
  <c r="P10" i="5" s="1"/>
  <c r="Q10" i="5" s="1"/>
  <c r="I10" i="5"/>
  <c r="H10" i="5"/>
  <c r="G10" i="5"/>
  <c r="D10" i="5"/>
  <c r="B10" i="5"/>
  <c r="A10" i="5"/>
  <c r="Q9" i="5"/>
  <c r="P9" i="5"/>
  <c r="O9" i="5"/>
  <c r="N9" i="5"/>
  <c r="I9" i="5"/>
  <c r="H9" i="5"/>
  <c r="G9" i="5"/>
  <c r="D9" i="5"/>
  <c r="B9" i="5"/>
  <c r="A9" i="5"/>
  <c r="P8" i="5"/>
  <c r="Q8" i="5" s="1"/>
  <c r="O8" i="5"/>
  <c r="N8" i="5"/>
  <c r="I8" i="5"/>
  <c r="H8" i="5"/>
  <c r="G8" i="5"/>
  <c r="D8" i="5"/>
  <c r="B8" i="5"/>
  <c r="A8" i="5"/>
  <c r="O7" i="5"/>
  <c r="P7" i="5" s="1"/>
  <c r="Q7" i="5" s="1"/>
  <c r="N7" i="5"/>
  <c r="I7" i="5"/>
  <c r="H7" i="5"/>
  <c r="G7" i="5"/>
  <c r="D7" i="5"/>
  <c r="B7" i="5"/>
  <c r="A7" i="5"/>
  <c r="N6" i="5"/>
  <c r="O6" i="5" s="1"/>
  <c r="P6" i="5" s="1"/>
  <c r="Q6" i="5" s="1"/>
  <c r="I6" i="5"/>
  <c r="H6" i="5"/>
  <c r="G6" i="5"/>
  <c r="D6" i="5"/>
  <c r="B6" i="5"/>
  <c r="A6" i="5"/>
  <c r="Q5" i="5"/>
  <c r="P5" i="5"/>
  <c r="O5" i="5"/>
  <c r="N5" i="5"/>
  <c r="I5" i="5"/>
  <c r="H5" i="5"/>
  <c r="G5" i="5"/>
  <c r="D5" i="5"/>
  <c r="B5" i="5"/>
  <c r="A5" i="5"/>
  <c r="P4" i="5"/>
  <c r="Q4" i="5" s="1"/>
  <c r="O4" i="5"/>
  <c r="N4" i="5"/>
  <c r="I4" i="5"/>
  <c r="H4" i="5"/>
  <c r="G4" i="5"/>
  <c r="D4" i="5"/>
  <c r="B4" i="5"/>
  <c r="A4" i="5"/>
  <c r="O3" i="5"/>
  <c r="P3" i="5" s="1"/>
  <c r="Q3" i="5" s="1"/>
  <c r="N3" i="5"/>
  <c r="I3" i="5"/>
  <c r="H3" i="5"/>
  <c r="G3" i="5"/>
  <c r="D3" i="5"/>
  <c r="B3" i="5"/>
  <c r="A3" i="5"/>
  <c r="N2" i="5"/>
  <c r="O2" i="5" s="1"/>
  <c r="P2" i="5" s="1"/>
  <c r="Q2" i="5" s="1"/>
  <c r="I2" i="5"/>
  <c r="H2" i="5"/>
  <c r="G2" i="5"/>
  <c r="D2" i="5"/>
  <c r="B2" i="5"/>
  <c r="A2" i="5"/>
  <c r="B1" i="5"/>
  <c r="T3" i="5" l="1"/>
  <c r="E3" i="5" s="1"/>
  <c r="F3" i="5" s="1"/>
  <c r="C3" i="5"/>
  <c r="T18" i="5"/>
  <c r="E18" i="5" s="1"/>
  <c r="F18" i="5" s="1"/>
  <c r="C18" i="5"/>
  <c r="T19" i="5"/>
  <c r="E19" i="5" s="1"/>
  <c r="F19" i="5" s="1"/>
  <c r="C19" i="5"/>
  <c r="T16" i="5"/>
  <c r="E16" i="5" s="1"/>
  <c r="F16" i="5" s="1"/>
  <c r="C16" i="5"/>
  <c r="T6" i="5"/>
  <c r="E6" i="5" s="1"/>
  <c r="F6" i="5" s="1"/>
  <c r="C6" i="5"/>
  <c r="T7" i="5"/>
  <c r="E7" i="5" s="1"/>
  <c r="F7" i="5" s="1"/>
  <c r="C7" i="5"/>
  <c r="T15" i="5"/>
  <c r="E15" i="5" s="1"/>
  <c r="F15" i="5" s="1"/>
  <c r="C15" i="5"/>
  <c r="T2" i="5"/>
  <c r="E2" i="5" s="1"/>
  <c r="F2" i="5" s="1"/>
  <c r="C2" i="5"/>
  <c r="T10" i="5"/>
  <c r="E10" i="5" s="1"/>
  <c r="F10" i="5" s="1"/>
  <c r="C10" i="5"/>
  <c r="T11" i="5"/>
  <c r="E11" i="5" s="1"/>
  <c r="F11" i="5" s="1"/>
  <c r="C11" i="5"/>
  <c r="T4" i="5"/>
  <c r="E4" i="5" s="1"/>
  <c r="F4" i="5" s="1"/>
  <c r="C4" i="5"/>
  <c r="T9" i="5"/>
  <c r="E9" i="5" s="1"/>
  <c r="F9" i="5" s="1"/>
  <c r="C9" i="5"/>
  <c r="T17" i="5"/>
  <c r="E17" i="5" s="1"/>
  <c r="F17" i="5" s="1"/>
  <c r="C17" i="5"/>
  <c r="T14" i="5"/>
  <c r="E14" i="5" s="1"/>
  <c r="F14" i="5" s="1"/>
  <c r="C14" i="5"/>
  <c r="T5" i="5"/>
  <c r="E5" i="5" s="1"/>
  <c r="F5" i="5" s="1"/>
  <c r="C5" i="5"/>
  <c r="T8" i="5"/>
  <c r="E8" i="5" s="1"/>
  <c r="F8" i="5" s="1"/>
  <c r="C8" i="5"/>
  <c r="T12" i="5"/>
  <c r="E12" i="5" s="1"/>
  <c r="F12" i="5" s="1"/>
  <c r="C12" i="5"/>
  <c r="T13" i="5"/>
  <c r="E13" i="5" s="1"/>
  <c r="F13" i="5" s="1"/>
  <c r="C13" i="5"/>
  <c r="T20" i="5"/>
  <c r="E20" i="5" s="1"/>
  <c r="F20" i="5" s="1"/>
  <c r="C20" i="5"/>
  <c r="I23" i="2" l="1"/>
  <c r="F4" i="2"/>
  <c r="F2" i="2"/>
  <c r="I3" i="2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I9" i="2" l="1"/>
  <c r="M8" i="2"/>
  <c r="I10" i="2"/>
  <c r="I11" i="2"/>
  <c r="I8" i="2"/>
  <c r="M9" i="2"/>
  <c r="M10" i="2"/>
  <c r="M11" i="2"/>
  <c r="C26" i="2" l="1"/>
  <c r="C32" i="2" s="1"/>
  <c r="C21" i="2"/>
  <c r="C31" i="2" s="1"/>
  <c r="O15" i="2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J15" i="2" l="1"/>
  <c r="K15" i="2" s="1"/>
  <c r="L15" i="2" s="1"/>
  <c r="N15" i="2" s="1"/>
  <c r="M15" i="2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N16" i="2" l="1"/>
  <c r="C30" i="2" s="1"/>
  <c r="M12" i="2"/>
  <c r="M16" i="2" s="1"/>
  <c r="C37" i="2" l="1"/>
  <c r="C36" i="2"/>
  <c r="L3" i="2"/>
  <c r="L4" i="2" s="1"/>
  <c r="C33" i="2"/>
  <c r="C35" i="2" s="1"/>
  <c r="P2" i="2" l="1"/>
  <c r="R2" i="2" s="1"/>
  <c r="P3" i="2"/>
  <c r="C34" i="2"/>
  <c r="P4" i="2"/>
  <c r="R4" i="2" s="1"/>
  <c r="R3" i="2" l="1"/>
</calcChain>
</file>

<file path=xl/sharedStrings.xml><?xml version="1.0" encoding="utf-8"?>
<sst xmlns="http://schemas.openxmlformats.org/spreadsheetml/2006/main" count="86" uniqueCount="65">
  <si>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</si>
  <si>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</si>
  <si>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</si>
  <si>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</si>
  <si>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</si>
  <si>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</si>
  <si>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</si>
  <si>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</si>
  <si>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</si>
  <si>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</si>
  <si>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</si>
  <si>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</si>
  <si>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</si>
  <si>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</si>
  <si>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</si>
  <si>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</si>
  <si>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</si>
  <si>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</si>
  <si>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</si>
  <si>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</si>
  <si>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</si>
  <si>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</si>
  <si>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</si>
  <si>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</si>
  <si>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</si>
  <si>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</si>
  <si>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</si>
  <si>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</si>
  <si>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</si>
  <si>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</si>
  <si>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</si>
  <si>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</si>
  <si>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</si>
  <si>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</si>
  <si>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</si>
  <si>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</si>
  <si>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</si>
  <si>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(Sq. M. / Sq. Ft.)</t>
  </si>
  <si>
    <t>Sq. M. / 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</si>
  <si>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</si>
  <si>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</si>
  <si>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</si>
  <si>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</si>
  <si>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t>Net Insurable Value on Depreciated Replacement Value</t>
  </si>
  <si>
    <t xml:space="preserve">Insurable Value </t>
  </si>
  <si>
    <t>Office</t>
  </si>
  <si>
    <t>Garage</t>
  </si>
  <si>
    <t>Workshop</t>
  </si>
  <si>
    <t>Sr. No.</t>
  </si>
  <si>
    <t>Land area in Sq. M.</t>
  </si>
  <si>
    <t>Rate on Sq. M.</t>
  </si>
  <si>
    <t>Rate on Sq. Ft.</t>
  </si>
  <si>
    <t>Type</t>
  </si>
  <si>
    <t xml:space="preserve">Village </t>
  </si>
  <si>
    <t>Distance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</si>
  <si>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</si>
  <si>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</si>
  <si>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</si>
  <si>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</si>
  <si>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</si>
  <si>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</si>
  <si>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</si>
  <si>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4.64.68</t>
  </si>
  <si>
    <t>46.46.00</t>
  </si>
  <si>
    <t>2.25.69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</si>
</sst>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8" fillId="0" borderId="0" xfId="0" applyFont="1" applyAlignment="1">
      <alignment vertical="top" wrapText="1"/>
    </xf>
    <xf numFmtId="3" fontId="3" fillId="0" borderId="0" xfId="0" applyNumberFormat="1" applyFont="1" applyAlignment="1">
      <alignment vertical="top"/>
    </xf>
    <xf numFmtId="3" fontId="10" fillId="0" borderId="0" xfId="0" applyNumberFormat="1" applyFont="1" applyAlignment="1">
      <alignment vertical="top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2" fontId="1" fillId="0" borderId="7" xfId="0" applyNumberFormat="1" applyFont="1" applyBorder="1" applyAlignment="1">
      <alignment horizontal="right" vertical="center" wrapText="1"/>
    </xf>
    <xf numFmtId="2" fontId="1" fillId="0" borderId="9" xfId="0" applyNumberFormat="1" applyFont="1" applyBorder="1" applyAlignment="1">
      <alignment horizontal="right" vertical="center" wrapText="1"/>
    </xf>
    <xf numFmtId="164" fontId="3" fillId="0" borderId="0" xfId="1" applyNumberFormat="1" applyFont="1" applyAlignment="1">
      <alignment vertical="top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0" xfId="0" applyFont="1"/>
    <xf numFmtId="4" fontId="16" fillId="0" borderId="0" xfId="0" applyNumberFormat="1" applyFont="1"/>
    <xf numFmtId="4" fontId="0" fillId="0" borderId="0" xfId="0" applyNumberFormat="1"/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515698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4A2C3-B964-E6CB-7980-36DF934E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9698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278050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47CE0-2CFB-B3D6-42BF-985718EB8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9650" cy="793543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30</xdr:col>
      <xdr:colOff>2553</xdr:colOff>
      <xdr:row>99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D297A4-DAFE-8718-1CFD-2DB0F98F6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2"/>
  <sheetViews>
    <sheetView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O6" sqref="O6"/>
    </sheetView>
  </sheetViews>
  <sheetFormatPr defaultRowHeight="16.5" x14ac:dyDescent="0.3"/>
  <cols>
    <col min="1" max="1" width="9.140625" style="41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12</v>
      </c>
      <c r="E1" s="1" t="s">
        <v>35</v>
      </c>
      <c r="F1" s="7" t="s">
        <v>36</v>
      </c>
      <c r="H1" s="7" t="s">
        <v>34</v>
      </c>
      <c r="K1" s="7" t="s">
        <v>21</v>
      </c>
      <c r="O1" s="7" t="s">
        <v>29</v>
      </c>
      <c r="R1" s="7" t="s">
        <v>29</v>
      </c>
    </row>
    <row r="2" spans="1:19" x14ac:dyDescent="0.3">
      <c r="B2" s="23" t="s">
        <v>10</v>
      </c>
      <c r="C2" s="18">
        <v>1809.8</v>
      </c>
      <c r="D2" s="7" t="s">
        <v>38</v>
      </c>
      <c r="E2" s="4">
        <v>0</v>
      </c>
      <c r="F2" s="4">
        <f>MROUND(E2*10.764,1)</f>
        <v>0</v>
      </c>
      <c r="G2" s="25"/>
      <c r="H2" s="1" t="s">
        <v>35</v>
      </c>
      <c r="I2" s="64">
        <v>0</v>
      </c>
      <c r="J2" s="18">
        <f>C2</f>
        <v>1809.8</v>
      </c>
      <c r="K2" s="64">
        <v>14560</v>
      </c>
      <c r="L2" s="54">
        <f>J2*K2</f>
        <v>26350688</v>
      </c>
      <c r="O2" s="61" t="s">
        <v>31</v>
      </c>
      <c r="P2" s="62">
        <f>C33</f>
        <v>100000225</v>
      </c>
      <c r="R2" s="20">
        <f>P2*0.025/12</f>
        <v>208333.80208333334</v>
      </c>
      <c r="S2" s="18" t="s">
        <v>30</v>
      </c>
    </row>
    <row r="3" spans="1:19" x14ac:dyDescent="0.3">
      <c r="B3" s="24" t="s">
        <v>5</v>
      </c>
      <c r="C3" s="18">
        <v>55000</v>
      </c>
      <c r="D3" s="15"/>
      <c r="E3" s="26"/>
      <c r="F3" s="26"/>
      <c r="G3" s="15"/>
      <c r="H3" s="1" t="s">
        <v>36</v>
      </c>
      <c r="I3" s="64">
        <f>MROUND(I2/10.764,1)</f>
        <v>0</v>
      </c>
      <c r="J3" s="64"/>
      <c r="K3" s="54"/>
      <c r="L3" s="54">
        <f>N16</f>
        <v>461225</v>
      </c>
      <c r="O3" s="61" t="s">
        <v>31</v>
      </c>
      <c r="P3" s="62">
        <f>C33</f>
        <v>100000225</v>
      </c>
      <c r="Q3" s="7"/>
      <c r="R3" s="20">
        <f>P3*0.04/12</f>
        <v>333334.08333333331</v>
      </c>
      <c r="S3" s="63" t="s">
        <v>32</v>
      </c>
    </row>
    <row r="4" spans="1:19" x14ac:dyDescent="0.3">
      <c r="B4" s="32" t="s">
        <v>15</v>
      </c>
      <c r="C4" s="54">
        <f>ROUND((C2*C3),0)</f>
        <v>99539000</v>
      </c>
      <c r="F4" s="22">
        <f>5500*10.764</f>
        <v>59202</v>
      </c>
      <c r="G4" s="22"/>
      <c r="I4" s="54"/>
      <c r="J4" s="64"/>
      <c r="K4" s="54"/>
      <c r="L4" s="54">
        <f>SUM(L2:L3)</f>
        <v>26811913</v>
      </c>
      <c r="O4" s="61" t="s">
        <v>31</v>
      </c>
      <c r="P4" s="62">
        <f>C33</f>
        <v>100000225</v>
      </c>
      <c r="Q4" s="7"/>
      <c r="R4" s="20">
        <f>P4*0.033/12</f>
        <v>275000.61875000002</v>
      </c>
      <c r="S4" s="18" t="s">
        <v>33</v>
      </c>
    </row>
    <row r="5" spans="1:19" x14ac:dyDescent="0.3">
      <c r="B5" s="13" t="s">
        <v>13</v>
      </c>
    </row>
    <row r="6" spans="1:19" s="3" customFormat="1" ht="60" x14ac:dyDescent="0.2">
      <c r="A6" s="42" t="s">
        <v>20</v>
      </c>
      <c r="B6" s="4" t="s">
        <v>23</v>
      </c>
      <c r="C6" s="4" t="s">
        <v>26</v>
      </c>
      <c r="D6" s="4" t="s">
        <v>0</v>
      </c>
      <c r="E6" s="4" t="s">
        <v>1</v>
      </c>
      <c r="F6" s="4" t="s">
        <v>2</v>
      </c>
      <c r="G6" s="4" t="s">
        <v>39</v>
      </c>
      <c r="H6" s="5" t="s">
        <v>25</v>
      </c>
      <c r="I6" s="5" t="s">
        <v>24</v>
      </c>
      <c r="J6" s="8" t="s">
        <v>3</v>
      </c>
      <c r="K6" s="8" t="s">
        <v>4</v>
      </c>
      <c r="L6" s="5" t="s">
        <v>40</v>
      </c>
      <c r="M6" s="44" t="s">
        <v>22</v>
      </c>
      <c r="N6" s="44" t="s">
        <v>41</v>
      </c>
      <c r="O6" s="44" t="s">
        <v>42</v>
      </c>
    </row>
    <row r="7" spans="1:19" s="3" customFormat="1" ht="15.75" thickBot="1" x14ac:dyDescent="0.25">
      <c r="A7" s="42"/>
      <c r="B7" s="4"/>
      <c r="C7" s="5" t="s">
        <v>37</v>
      </c>
      <c r="D7" s="4"/>
      <c r="E7" s="4"/>
      <c r="F7" s="4"/>
      <c r="G7" s="43" t="s">
        <v>27</v>
      </c>
      <c r="H7" s="5"/>
      <c r="I7" s="5"/>
      <c r="J7" s="8"/>
      <c r="K7" s="8"/>
      <c r="L7" s="8" t="s">
        <v>28</v>
      </c>
      <c r="M7" s="8" t="s">
        <v>28</v>
      </c>
      <c r="N7" s="8" t="s">
        <v>28</v>
      </c>
      <c r="O7" s="8" t="s">
        <v>28</v>
      </c>
    </row>
    <row r="8" spans="1:19" s="11" customFormat="1" ht="17.25" thickBot="1" x14ac:dyDescent="0.3">
      <c r="A8" s="50">
        <v>1</v>
      </c>
      <c r="B8" s="68" t="s">
        <v>45</v>
      </c>
      <c r="C8" s="70">
        <v>251</v>
      </c>
      <c r="D8" s="51">
        <v>1970</v>
      </c>
      <c r="E8" s="51">
        <v>2024</v>
      </c>
      <c r="F8" s="51">
        <v>60</v>
      </c>
      <c r="G8" s="55">
        <v>1500</v>
      </c>
      <c r="H8" s="56">
        <f t="shared" ref="H8" si="0">E8-D8</f>
        <v>54</v>
      </c>
      <c r="I8" s="56">
        <f t="shared" ref="I8" si="1">F8-H8</f>
        <v>6</v>
      </c>
      <c r="J8" s="56">
        <f t="shared" ref="J8" si="2">IF(H8&gt;=5,90*H8/F8,0)</f>
        <v>81</v>
      </c>
      <c r="K8" s="56">
        <f t="shared" ref="K8" si="3">G8/100*J8</f>
        <v>1215</v>
      </c>
      <c r="L8" s="56">
        <f t="shared" ref="L8" si="4">ROUND((G8-K8),0)</f>
        <v>285</v>
      </c>
      <c r="M8" s="56">
        <f t="shared" ref="M8" si="5">O8-N8</f>
        <v>304965</v>
      </c>
      <c r="N8" s="56">
        <f t="shared" ref="N8" si="6">ROUND((L8*C8),0)</f>
        <v>71535</v>
      </c>
      <c r="O8" s="56">
        <f t="shared" ref="O8" si="7">ROUND((C8*G8),0)</f>
        <v>376500</v>
      </c>
    </row>
    <row r="9" spans="1:19" s="11" customFormat="1" ht="17.25" thickBot="1" x14ac:dyDescent="0.3">
      <c r="A9" s="52">
        <v>2</v>
      </c>
      <c r="B9" s="69" t="s">
        <v>46</v>
      </c>
      <c r="C9" s="71">
        <v>1315</v>
      </c>
      <c r="D9" s="51">
        <v>1970</v>
      </c>
      <c r="E9" s="51">
        <v>2024</v>
      </c>
      <c r="F9" s="51">
        <v>60</v>
      </c>
      <c r="G9" s="55">
        <v>1000</v>
      </c>
      <c r="H9" s="56">
        <f t="shared" ref="H9:H11" si="8">E9-D9</f>
        <v>54</v>
      </c>
      <c r="I9" s="56">
        <f t="shared" ref="I9:I15" si="9">F9-H9</f>
        <v>6</v>
      </c>
      <c r="J9" s="56">
        <f t="shared" ref="J9:J11" si="10">IF(H9&gt;=5,90*H9/F9,0)</f>
        <v>81</v>
      </c>
      <c r="K9" s="56">
        <f t="shared" ref="K9:K11" si="11">G9/100*J9</f>
        <v>810</v>
      </c>
      <c r="L9" s="56">
        <f t="shared" ref="L9:L11" si="12">ROUND((G9-K9),0)</f>
        <v>190</v>
      </c>
      <c r="M9" s="56">
        <f t="shared" ref="M9:M11" si="13">O9-N9</f>
        <v>1065150</v>
      </c>
      <c r="N9" s="56">
        <f t="shared" ref="N9:N11" si="14">ROUND((L9*C9),0)</f>
        <v>249850</v>
      </c>
      <c r="O9" s="56">
        <f t="shared" ref="O9:O11" si="15">ROUND((C9*G9),0)</f>
        <v>1315000</v>
      </c>
    </row>
    <row r="10" spans="1:19" s="11" customFormat="1" ht="17.25" customHeight="1" thickBot="1" x14ac:dyDescent="0.3">
      <c r="A10" s="50">
        <v>3</v>
      </c>
      <c r="B10" s="69" t="s">
        <v>47</v>
      </c>
      <c r="C10" s="71">
        <v>920</v>
      </c>
      <c r="D10" s="51">
        <v>1970</v>
      </c>
      <c r="E10" s="51">
        <v>2024</v>
      </c>
      <c r="F10" s="51">
        <v>60</v>
      </c>
      <c r="G10" s="55">
        <v>800</v>
      </c>
      <c r="H10" s="56">
        <f t="shared" si="8"/>
        <v>54</v>
      </c>
      <c r="I10" s="56">
        <f t="shared" si="9"/>
        <v>6</v>
      </c>
      <c r="J10" s="56">
        <f t="shared" si="10"/>
        <v>81</v>
      </c>
      <c r="K10" s="56">
        <f t="shared" si="11"/>
        <v>648</v>
      </c>
      <c r="L10" s="56">
        <f t="shared" si="12"/>
        <v>152</v>
      </c>
      <c r="M10" s="56">
        <f t="shared" si="13"/>
        <v>596160</v>
      </c>
      <c r="N10" s="56">
        <f t="shared" si="14"/>
        <v>139840</v>
      </c>
      <c r="O10" s="56">
        <f t="shared" si="15"/>
        <v>736000</v>
      </c>
    </row>
    <row r="11" spans="1:19" s="11" customFormat="1" x14ac:dyDescent="0.25">
      <c r="A11" s="52">
        <v>4</v>
      </c>
      <c r="B11" s="47"/>
      <c r="C11" s="45">
        <v>0</v>
      </c>
      <c r="D11" s="51">
        <v>0</v>
      </c>
      <c r="E11" s="51">
        <v>0</v>
      </c>
      <c r="F11" s="51">
        <v>60</v>
      </c>
      <c r="G11" s="55">
        <v>0</v>
      </c>
      <c r="H11" s="56">
        <f t="shared" si="8"/>
        <v>0</v>
      </c>
      <c r="I11" s="56">
        <f t="shared" si="9"/>
        <v>60</v>
      </c>
      <c r="J11" s="56">
        <f t="shared" si="10"/>
        <v>0</v>
      </c>
      <c r="K11" s="56">
        <f t="shared" si="11"/>
        <v>0</v>
      </c>
      <c r="L11" s="56">
        <f t="shared" si="12"/>
        <v>0</v>
      </c>
      <c r="M11" s="56">
        <f t="shared" si="13"/>
        <v>0</v>
      </c>
      <c r="N11" s="56">
        <f t="shared" si="14"/>
        <v>0</v>
      </c>
      <c r="O11" s="56">
        <f t="shared" si="15"/>
        <v>0</v>
      </c>
    </row>
    <row r="12" spans="1:19" s="11" customFormat="1" x14ac:dyDescent="0.25">
      <c r="A12" s="50">
        <v>5</v>
      </c>
      <c r="B12" s="47"/>
      <c r="C12" s="45">
        <v>0</v>
      </c>
      <c r="D12" s="51">
        <v>0</v>
      </c>
      <c r="E12" s="51">
        <v>0</v>
      </c>
      <c r="F12" s="51">
        <v>60</v>
      </c>
      <c r="G12" s="55">
        <v>0</v>
      </c>
      <c r="H12" s="56">
        <f t="shared" ref="H12:H15" si="16">E12-D12</f>
        <v>0</v>
      </c>
      <c r="I12" s="56">
        <f t="shared" si="9"/>
        <v>60</v>
      </c>
      <c r="J12" s="56">
        <f t="shared" ref="J12:J15" si="17">IF(H12&gt;=5,90*H12/F12,0)</f>
        <v>0</v>
      </c>
      <c r="K12" s="56">
        <f t="shared" ref="K12:K15" si="18">G12/100*J12</f>
        <v>0</v>
      </c>
      <c r="L12" s="56">
        <f t="shared" ref="L12:L15" si="19">ROUND((G12-K12),0)</f>
        <v>0</v>
      </c>
      <c r="M12" s="56">
        <f t="shared" ref="M12:M15" si="20">O12-N12</f>
        <v>0</v>
      </c>
      <c r="N12" s="56">
        <f t="shared" ref="N12:N15" si="21">ROUND((L12*C12),0)</f>
        <v>0</v>
      </c>
      <c r="O12" s="56">
        <f t="shared" ref="O12:O15" si="22">ROUND((C12*G12),0)</f>
        <v>0</v>
      </c>
    </row>
    <row r="13" spans="1:19" x14ac:dyDescent="0.3">
      <c r="A13" s="46">
        <v>6</v>
      </c>
      <c r="B13" s="47"/>
      <c r="C13" s="45">
        <v>0</v>
      </c>
      <c r="D13" s="33">
        <v>0</v>
      </c>
      <c r="E13" s="33">
        <v>0</v>
      </c>
      <c r="F13" s="33">
        <v>60</v>
      </c>
      <c r="G13" s="57">
        <v>0</v>
      </c>
      <c r="H13" s="56">
        <f t="shared" si="16"/>
        <v>0</v>
      </c>
      <c r="I13" s="56">
        <f t="shared" si="9"/>
        <v>60</v>
      </c>
      <c r="J13" s="56">
        <f t="shared" si="17"/>
        <v>0</v>
      </c>
      <c r="K13" s="56">
        <f t="shared" si="18"/>
        <v>0</v>
      </c>
      <c r="L13" s="56">
        <f t="shared" si="19"/>
        <v>0</v>
      </c>
      <c r="M13" s="58">
        <f t="shared" si="20"/>
        <v>0</v>
      </c>
      <c r="N13" s="56">
        <f t="shared" si="21"/>
        <v>0</v>
      </c>
      <c r="O13" s="56">
        <f t="shared" si="22"/>
        <v>0</v>
      </c>
    </row>
    <row r="14" spans="1:19" x14ac:dyDescent="0.3">
      <c r="A14" s="24">
        <v>7</v>
      </c>
      <c r="B14" s="47"/>
      <c r="C14" s="45">
        <v>0</v>
      </c>
      <c r="D14" s="33">
        <v>0</v>
      </c>
      <c r="E14" s="33">
        <v>0</v>
      </c>
      <c r="F14" s="33">
        <v>60</v>
      </c>
      <c r="G14" s="57">
        <v>0</v>
      </c>
      <c r="H14" s="56">
        <f t="shared" si="16"/>
        <v>0</v>
      </c>
      <c r="I14" s="56">
        <f t="shared" si="9"/>
        <v>60</v>
      </c>
      <c r="J14" s="56">
        <f t="shared" si="17"/>
        <v>0</v>
      </c>
      <c r="K14" s="56">
        <f t="shared" si="18"/>
        <v>0</v>
      </c>
      <c r="L14" s="56">
        <f t="shared" si="19"/>
        <v>0</v>
      </c>
      <c r="M14" s="58">
        <f t="shared" si="20"/>
        <v>0</v>
      </c>
      <c r="N14" s="56">
        <f t="shared" si="21"/>
        <v>0</v>
      </c>
      <c r="O14" s="56">
        <f t="shared" si="22"/>
        <v>0</v>
      </c>
    </row>
    <row r="15" spans="1:19" x14ac:dyDescent="0.3">
      <c r="A15" s="46">
        <v>8</v>
      </c>
      <c r="B15" s="47"/>
      <c r="C15" s="45">
        <v>0</v>
      </c>
      <c r="D15" s="33">
        <v>0</v>
      </c>
      <c r="E15" s="33">
        <v>0</v>
      </c>
      <c r="F15" s="33">
        <v>60</v>
      </c>
      <c r="G15" s="57">
        <v>0</v>
      </c>
      <c r="H15" s="56">
        <f t="shared" si="16"/>
        <v>0</v>
      </c>
      <c r="I15" s="56">
        <f t="shared" si="9"/>
        <v>60</v>
      </c>
      <c r="J15" s="56">
        <f t="shared" si="17"/>
        <v>0</v>
      </c>
      <c r="K15" s="56">
        <f t="shared" si="18"/>
        <v>0</v>
      </c>
      <c r="L15" s="56">
        <f t="shared" si="19"/>
        <v>0</v>
      </c>
      <c r="M15" s="58">
        <f t="shared" si="20"/>
        <v>0</v>
      </c>
      <c r="N15" s="56">
        <f t="shared" si="21"/>
        <v>0</v>
      </c>
      <c r="O15" s="56">
        <f t="shared" si="22"/>
        <v>0</v>
      </c>
    </row>
    <row r="16" spans="1:19" x14ac:dyDescent="0.3">
      <c r="A16" s="24"/>
      <c r="B16" s="48"/>
      <c r="C16" s="49"/>
      <c r="D16" s="49"/>
      <c r="E16" s="49"/>
      <c r="F16" s="6"/>
      <c r="G16" s="56"/>
      <c r="H16" s="56"/>
      <c r="I16" s="56"/>
      <c r="J16" s="59"/>
      <c r="K16" s="56"/>
      <c r="L16" s="59"/>
      <c r="M16" s="56">
        <f>SUM(M8:M15)</f>
        <v>1966275</v>
      </c>
      <c r="N16" s="56">
        <f>SUM(N8:N15)</f>
        <v>461225</v>
      </c>
      <c r="O16" s="56">
        <f>SUM(O8:O15)</f>
        <v>2427500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78" t="s">
        <v>17</v>
      </c>
      <c r="C18" s="78"/>
      <c r="D18" s="11"/>
      <c r="E18" s="11"/>
      <c r="F18" s="12"/>
      <c r="G18" s="12"/>
      <c r="H18" s="12"/>
      <c r="I18" s="12"/>
      <c r="J18" s="11"/>
      <c r="K18" s="16"/>
      <c r="L18" s="17"/>
      <c r="M18" s="12"/>
      <c r="N18" s="27"/>
      <c r="O18" s="27"/>
    </row>
    <row r="19" spans="1:15" x14ac:dyDescent="0.3">
      <c r="B19" s="23" t="s">
        <v>16</v>
      </c>
      <c r="C19" s="60">
        <v>0</v>
      </c>
      <c r="D19" s="11"/>
      <c r="E19" s="11"/>
      <c r="F19" s="12"/>
      <c r="G19" s="12"/>
      <c r="H19" s="12"/>
      <c r="I19" s="12"/>
      <c r="J19" s="11"/>
      <c r="K19" s="16"/>
      <c r="L19" s="17"/>
      <c r="M19" s="12"/>
      <c r="N19" s="27"/>
      <c r="O19" s="27"/>
    </row>
    <row r="20" spans="1:15" x14ac:dyDescent="0.3">
      <c r="B20" s="24" t="s">
        <v>5</v>
      </c>
      <c r="C20" s="53">
        <v>0</v>
      </c>
      <c r="D20" s="11"/>
      <c r="E20" s="11"/>
      <c r="F20" s="12"/>
      <c r="G20" s="12"/>
      <c r="H20" s="12"/>
      <c r="I20" s="12"/>
      <c r="J20" s="11"/>
      <c r="K20" s="16"/>
      <c r="L20" s="17"/>
      <c r="M20" s="12"/>
      <c r="N20" s="27"/>
      <c r="O20" s="27"/>
    </row>
    <row r="21" spans="1:15" x14ac:dyDescent="0.3">
      <c r="B21" s="24" t="s">
        <v>6</v>
      </c>
      <c r="C21" s="58">
        <f>ROUND((C19*C20),0)</f>
        <v>0</v>
      </c>
      <c r="D21" s="11"/>
      <c r="E21" s="11"/>
      <c r="F21" s="12"/>
      <c r="G21" s="12"/>
      <c r="H21" s="12"/>
      <c r="I21" s="12"/>
      <c r="J21" s="11"/>
      <c r="K21" s="16"/>
      <c r="L21" s="17"/>
      <c r="M21" s="12"/>
      <c r="N21" s="27"/>
      <c r="O21" s="27"/>
    </row>
    <row r="22" spans="1:15" x14ac:dyDescent="0.3">
      <c r="B22" s="10"/>
      <c r="C22" s="11"/>
      <c r="D22" s="11"/>
      <c r="E22" s="11"/>
      <c r="F22" s="12"/>
      <c r="G22" s="12"/>
      <c r="H22" s="12"/>
      <c r="I22" s="12"/>
      <c r="J22" s="11"/>
      <c r="K22" s="16"/>
      <c r="L22" s="17"/>
      <c r="M22" s="12"/>
      <c r="N22" s="27"/>
      <c r="O22" s="27"/>
    </row>
    <row r="23" spans="1:15" ht="22.5" customHeight="1" x14ac:dyDescent="0.3">
      <c r="B23" s="79" t="s">
        <v>14</v>
      </c>
      <c r="C23" s="80"/>
      <c r="D23" s="11"/>
      <c r="E23" s="11"/>
      <c r="F23" s="12"/>
      <c r="G23" s="12"/>
      <c r="H23" s="12"/>
      <c r="I23" s="12">
        <f>50000/10.764</f>
        <v>4645.1133407655152</v>
      </c>
      <c r="J23" s="11"/>
      <c r="K23" s="12"/>
      <c r="L23" s="11"/>
      <c r="M23" s="12"/>
      <c r="N23" s="12"/>
      <c r="O23" s="12"/>
    </row>
    <row r="24" spans="1:15" x14ac:dyDescent="0.3">
      <c r="B24" s="23" t="s">
        <v>10</v>
      </c>
      <c r="C24" s="60">
        <v>0</v>
      </c>
      <c r="E24" s="28"/>
      <c r="F24" s="28"/>
      <c r="G24" s="29"/>
      <c r="H24" s="14"/>
      <c r="I24" s="14"/>
      <c r="L24" s="21"/>
    </row>
    <row r="25" spans="1:15" x14ac:dyDescent="0.3">
      <c r="B25" s="24" t="s">
        <v>5</v>
      </c>
      <c r="C25" s="53">
        <v>0</v>
      </c>
      <c r="D25" s="30"/>
      <c r="E25" s="22"/>
      <c r="F25" s="22"/>
      <c r="G25" s="16"/>
      <c r="H25" s="14"/>
      <c r="I25" s="14"/>
      <c r="L25" s="21"/>
    </row>
    <row r="26" spans="1:15" x14ac:dyDescent="0.3">
      <c r="B26" s="24" t="s">
        <v>6</v>
      </c>
      <c r="C26" s="58">
        <f>ROUND((C24*C25),0)</f>
        <v>0</v>
      </c>
      <c r="D26" s="9"/>
      <c r="E26" s="9"/>
      <c r="F26" s="21"/>
      <c r="H26" s="14"/>
      <c r="I26" s="14"/>
      <c r="L26" s="21"/>
    </row>
    <row r="27" spans="1:15" x14ac:dyDescent="0.3">
      <c r="B27" s="41"/>
      <c r="C27" s="19"/>
      <c r="D27" s="9"/>
      <c r="E27" s="9"/>
      <c r="F27" s="21"/>
      <c r="H27" s="14"/>
      <c r="I27" s="14"/>
      <c r="L27" s="21"/>
    </row>
    <row r="28" spans="1:15" x14ac:dyDescent="0.3">
      <c r="C28" s="9" t="s">
        <v>19</v>
      </c>
      <c r="D28" s="9"/>
      <c r="E28" s="9"/>
      <c r="F28" s="21"/>
      <c r="H28" s="14"/>
      <c r="I28" s="14"/>
      <c r="L28" s="21"/>
    </row>
    <row r="29" spans="1:15" x14ac:dyDescent="0.3">
      <c r="B29" s="2" t="s">
        <v>12</v>
      </c>
      <c r="C29" s="66">
        <f>C4</f>
        <v>99539000</v>
      </c>
      <c r="D29" s="19"/>
      <c r="E29" s="19"/>
      <c r="F29" s="19"/>
      <c r="G29" s="19"/>
      <c r="H29" s="20"/>
      <c r="I29" s="20"/>
      <c r="L29" s="18"/>
    </row>
    <row r="30" spans="1:15" x14ac:dyDescent="0.3">
      <c r="B30" s="2" t="s">
        <v>13</v>
      </c>
      <c r="C30" s="66">
        <f>N16</f>
        <v>461225</v>
      </c>
      <c r="D30" s="19"/>
      <c r="E30" s="19"/>
      <c r="F30" s="19"/>
      <c r="G30" s="19"/>
      <c r="H30" s="20"/>
      <c r="I30" s="20"/>
      <c r="L30" s="20"/>
    </row>
    <row r="31" spans="1:15" x14ac:dyDescent="0.3">
      <c r="B31" s="2" t="s">
        <v>18</v>
      </c>
      <c r="C31" s="66">
        <f>C21</f>
        <v>0</v>
      </c>
      <c r="D31" s="19"/>
      <c r="E31" s="19"/>
      <c r="F31" s="19"/>
      <c r="G31" s="19"/>
      <c r="H31" s="20"/>
      <c r="I31" s="20"/>
      <c r="L31" s="20"/>
    </row>
    <row r="32" spans="1:15" x14ac:dyDescent="0.3">
      <c r="A32" s="1"/>
      <c r="B32" s="2" t="s">
        <v>11</v>
      </c>
      <c r="C32" s="66">
        <f>C26</f>
        <v>0</v>
      </c>
      <c r="D32" s="19"/>
      <c r="E32" s="19"/>
      <c r="F32" s="19"/>
      <c r="G32" s="19"/>
      <c r="H32" s="20"/>
      <c r="I32" s="20"/>
      <c r="L32" s="20"/>
    </row>
    <row r="33" spans="1:15" x14ac:dyDescent="0.3">
      <c r="A33" s="1"/>
      <c r="B33" s="13" t="s">
        <v>7</v>
      </c>
      <c r="C33" s="67">
        <f>C29+C30+C31+C32</f>
        <v>100000225</v>
      </c>
      <c r="D33" s="18"/>
      <c r="F33" s="18"/>
    </row>
    <row r="34" spans="1:15" x14ac:dyDescent="0.3">
      <c r="A34" s="1"/>
      <c r="B34" s="13" t="s">
        <v>8</v>
      </c>
      <c r="C34" s="67">
        <f>MROUND(C33*90%,1)</f>
        <v>90000203</v>
      </c>
      <c r="D34" s="20"/>
      <c r="F34" s="18"/>
      <c r="H34" s="34"/>
      <c r="I34" s="34"/>
    </row>
    <row r="35" spans="1:15" x14ac:dyDescent="0.3">
      <c r="A35" s="1"/>
      <c r="B35" s="13" t="s">
        <v>9</v>
      </c>
      <c r="C35" s="67">
        <f>MROUND(C33*80%,1)</f>
        <v>80000180</v>
      </c>
      <c r="D35" s="20"/>
      <c r="F35" s="18"/>
      <c r="H35" s="34"/>
      <c r="I35" s="34"/>
    </row>
    <row r="36" spans="1:15" x14ac:dyDescent="0.3">
      <c r="A36" s="1"/>
      <c r="B36" s="2" t="s">
        <v>44</v>
      </c>
      <c r="C36" s="66">
        <f>C30-(C30*15%)</f>
        <v>392041.25</v>
      </c>
      <c r="D36" s="31"/>
      <c r="O36" s="35"/>
    </row>
    <row r="37" spans="1:15" s="11" customFormat="1" ht="49.5" x14ac:dyDescent="0.25">
      <c r="B37" s="65" t="s">
        <v>43</v>
      </c>
      <c r="C37" s="72">
        <f>MROUND(C30*0.85,1)</f>
        <v>392041</v>
      </c>
      <c r="D37" s="10"/>
      <c r="F37" s="12"/>
      <c r="G37" s="12"/>
      <c r="H37" s="12"/>
      <c r="I37" s="12"/>
      <c r="K37" s="12"/>
      <c r="M37" s="12"/>
      <c r="N37" s="12"/>
      <c r="O37" s="35"/>
    </row>
    <row r="38" spans="1:15" x14ac:dyDescent="0.3">
      <c r="A38" s="1"/>
      <c r="L38" s="36"/>
      <c r="O38" s="35"/>
    </row>
    <row r="39" spans="1:15" x14ac:dyDescent="0.3">
      <c r="A39" s="1"/>
      <c r="L39" s="36"/>
      <c r="O39" s="35"/>
    </row>
    <row r="40" spans="1:15" x14ac:dyDescent="0.3">
      <c r="A40" s="1"/>
      <c r="H40" s="34"/>
      <c r="I40" s="34"/>
      <c r="L40" s="36"/>
      <c r="O40" s="35"/>
    </row>
    <row r="41" spans="1:15" x14ac:dyDescent="0.3">
      <c r="A41" s="1"/>
      <c r="L41" s="36"/>
      <c r="O41" s="35"/>
    </row>
    <row r="42" spans="1:15" x14ac:dyDescent="0.3">
      <c r="A42" s="1"/>
      <c r="L42" s="36"/>
      <c r="O42" s="35"/>
    </row>
    <row r="43" spans="1:15" x14ac:dyDescent="0.3">
      <c r="A43" s="1"/>
      <c r="L43" s="36"/>
      <c r="O43" s="35"/>
    </row>
    <row r="44" spans="1:15" x14ac:dyDescent="0.3">
      <c r="A44" s="1"/>
      <c r="L44" s="36"/>
      <c r="O44" s="35"/>
    </row>
    <row r="45" spans="1:15" x14ac:dyDescent="0.3">
      <c r="A45" s="1"/>
    </row>
    <row r="46" spans="1:15" x14ac:dyDescent="0.3">
      <c r="A46" s="1"/>
    </row>
    <row r="47" spans="1:15" x14ac:dyDescent="0.3">
      <c r="A47" s="1"/>
      <c r="B47" s="1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</row>
    <row r="55" spans="1:10" x14ac:dyDescent="0.3">
      <c r="A55" s="1"/>
      <c r="B55" s="1"/>
    </row>
    <row r="56" spans="1:10" x14ac:dyDescent="0.3">
      <c r="A56" s="1"/>
      <c r="B56" s="1"/>
      <c r="F56" s="37"/>
      <c r="G56" s="37"/>
      <c r="H56" s="37"/>
      <c r="I56" s="37"/>
      <c r="J56" s="13"/>
    </row>
    <row r="57" spans="1:10" x14ac:dyDescent="0.3">
      <c r="A57" s="1"/>
      <c r="B57" s="1"/>
      <c r="F57" s="35"/>
      <c r="G57" s="1"/>
      <c r="H57" s="35"/>
      <c r="I57" s="35"/>
    </row>
    <row r="58" spans="1:10" x14ac:dyDescent="0.3">
      <c r="A58" s="1"/>
      <c r="B58" s="1"/>
      <c r="F58" s="35"/>
      <c r="G58" s="35"/>
      <c r="H58" s="38"/>
      <c r="I58" s="38"/>
    </row>
    <row r="59" spans="1:10" x14ac:dyDescent="0.3">
      <c r="A59" s="1"/>
      <c r="B59" s="1"/>
      <c r="F59" s="35"/>
      <c r="G59" s="35"/>
      <c r="H59" s="35"/>
      <c r="I59" s="35"/>
    </row>
    <row r="60" spans="1:10" x14ac:dyDescent="0.3">
      <c r="A60" s="1"/>
      <c r="B60" s="1"/>
      <c r="F60" s="35"/>
      <c r="G60" s="39"/>
      <c r="H60" s="35"/>
      <c r="I60" s="35"/>
    </row>
    <row r="61" spans="1:10" x14ac:dyDescent="0.3">
      <c r="A61" s="1"/>
      <c r="B61" s="1"/>
      <c r="F61" s="35"/>
      <c r="G61" s="35"/>
      <c r="H61" s="35"/>
      <c r="I61" s="35"/>
    </row>
    <row r="62" spans="1:10" x14ac:dyDescent="0.3">
      <c r="A62" s="1"/>
      <c r="B62" s="1"/>
      <c r="F62" s="35"/>
      <c r="G62" s="35"/>
      <c r="H62" s="35"/>
      <c r="I62" s="35"/>
    </row>
    <row r="63" spans="1:10" x14ac:dyDescent="0.3">
      <c r="A63" s="1"/>
      <c r="B63" s="1"/>
      <c r="F63" s="35"/>
      <c r="G63" s="35"/>
      <c r="H63" s="35"/>
      <c r="I63" s="35"/>
    </row>
    <row r="64" spans="1:10" x14ac:dyDescent="0.3">
      <c r="A64" s="1"/>
      <c r="B64" s="1"/>
      <c r="F64" s="35"/>
      <c r="G64" s="35"/>
      <c r="H64" s="35"/>
      <c r="I64" s="35"/>
    </row>
    <row r="65" spans="1:9" x14ac:dyDescent="0.3">
      <c r="A65" s="1"/>
      <c r="B65" s="1"/>
      <c r="F65" s="35"/>
      <c r="G65" s="35"/>
      <c r="H65" s="35"/>
      <c r="I65" s="35"/>
    </row>
    <row r="66" spans="1:9" x14ac:dyDescent="0.3">
      <c r="A66" s="1"/>
      <c r="B66" s="1"/>
      <c r="F66" s="35"/>
      <c r="G66" s="35"/>
      <c r="H66" s="35"/>
      <c r="I66" s="35"/>
    </row>
    <row r="67" spans="1:9" x14ac:dyDescent="0.3">
      <c r="A67" s="1"/>
      <c r="B67" s="1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</row>
    <row r="72" spans="1:9" x14ac:dyDescent="0.3">
      <c r="A72" s="1"/>
      <c r="B72" s="1"/>
      <c r="F72" s="40"/>
    </row>
    <row r="73" spans="1:9" x14ac:dyDescent="0.3">
      <c r="A73" s="1"/>
      <c r="B73" s="1"/>
      <c r="F73" s="40"/>
    </row>
    <row r="74" spans="1:9" x14ac:dyDescent="0.3">
      <c r="A74" s="1"/>
      <c r="B74" s="1"/>
      <c r="F74" s="40"/>
    </row>
    <row r="75" spans="1:9" x14ac:dyDescent="0.3">
      <c r="A75" s="1"/>
      <c r="B75" s="1"/>
      <c r="F75" s="40"/>
    </row>
    <row r="76" spans="1:9" x14ac:dyDescent="0.3">
      <c r="A76" s="1"/>
      <c r="B76" s="1"/>
      <c r="F76" s="40"/>
    </row>
    <row r="77" spans="1:9" x14ac:dyDescent="0.3">
      <c r="A77" s="1"/>
      <c r="B77" s="1"/>
      <c r="F77" s="40"/>
    </row>
    <row r="78" spans="1:9" x14ac:dyDescent="0.3">
      <c r="A78" s="1"/>
      <c r="B78" s="1"/>
      <c r="F78" s="40"/>
    </row>
    <row r="79" spans="1:9" x14ac:dyDescent="0.3">
      <c r="A79" s="1"/>
      <c r="B79" s="1"/>
      <c r="F79" s="40"/>
    </row>
    <row r="80" spans="1:9" x14ac:dyDescent="0.3">
      <c r="A80" s="1"/>
      <c r="B80" s="1"/>
      <c r="F80" s="40"/>
    </row>
    <row r="81" spans="1:6" x14ac:dyDescent="0.3">
      <c r="A81" s="1"/>
      <c r="B81" s="1"/>
      <c r="F81" s="40"/>
    </row>
    <row r="82" spans="1:6" x14ac:dyDescent="0.3">
      <c r="A82" s="1"/>
      <c r="B82" s="1"/>
    </row>
    <row r="83" spans="1:6" x14ac:dyDescent="0.3">
      <c r="A83" s="1"/>
      <c r="B83" s="1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</sheetData>
  <mergeCells count="2">
    <mergeCell ref="B18:C18"/>
    <mergeCell ref="B23:C2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A1"/>
  <sheetViews>
    <sheetView workbookViewId="0">
      <selection activeCell="Y35" sqref="Y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CE566-4C87-4BFD-9CAE-AB628B8ECD9A}">
  <dimension ref="A1:W32"/>
  <sheetViews>
    <sheetView tabSelected="1" workbookViewId="0">
      <selection activeCell="P23" sqref="P2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18" max="18" width="11.7109375" bestFit="1" customWidth="1"/>
    <col min="19" max="19" width="10" bestFit="1" customWidth="1"/>
  </cols>
  <sheetData>
    <row r="1" spans="1:23" s="74" customFormat="1" ht="30" x14ac:dyDescent="0.25">
      <c r="A1" s="73" t="s">
        <v>48</v>
      </c>
      <c r="B1" s="73" t="str">
        <f>L1</f>
        <v>Date</v>
      </c>
      <c r="C1" s="73" t="s">
        <v>49</v>
      </c>
      <c r="D1" s="73" t="s">
        <v>6</v>
      </c>
      <c r="E1" s="73" t="s">
        <v>50</v>
      </c>
      <c r="F1" s="73" t="s">
        <v>51</v>
      </c>
      <c r="G1" s="73" t="s">
        <v>52</v>
      </c>
      <c r="H1" s="73" t="s">
        <v>53</v>
      </c>
      <c r="I1" s="73" t="s">
        <v>54</v>
      </c>
      <c r="K1" s="74" t="s">
        <v>20</v>
      </c>
      <c r="L1" s="74" t="s">
        <v>55</v>
      </c>
      <c r="M1" s="74" t="s">
        <v>56</v>
      </c>
      <c r="N1" s="74" t="s">
        <v>57</v>
      </c>
      <c r="O1" s="74" t="s">
        <v>58</v>
      </c>
      <c r="P1" s="74" t="s">
        <v>59</v>
      </c>
      <c r="Q1" s="74" t="s">
        <v>60</v>
      </c>
      <c r="R1" s="74" t="s">
        <v>61</v>
      </c>
      <c r="S1" s="74" t="s">
        <v>6</v>
      </c>
      <c r="T1" s="74" t="s">
        <v>5</v>
      </c>
      <c r="U1" s="74" t="s">
        <v>52</v>
      </c>
      <c r="V1" s="74" t="s">
        <v>53</v>
      </c>
      <c r="W1" s="74" t="s">
        <v>54</v>
      </c>
    </row>
    <row r="2" spans="1:23" x14ac:dyDescent="0.25">
      <c r="A2" s="75">
        <f>K2</f>
        <v>743</v>
      </c>
      <c r="B2" s="73">
        <f t="shared" ref="B2:B20" si="0">L2</f>
        <v>0</v>
      </c>
      <c r="C2" s="76">
        <f>R2</f>
        <v>84.01</v>
      </c>
      <c r="D2" s="75">
        <f>S2</f>
        <v>300000</v>
      </c>
      <c r="E2" s="75">
        <f>T2</f>
        <v>3571</v>
      </c>
      <c r="F2" s="75">
        <f>ROUND((E2/10.764),0)</f>
        <v>332</v>
      </c>
      <c r="G2" s="75">
        <f>U2</f>
        <v>0</v>
      </c>
      <c r="H2" s="75">
        <f>V2</f>
        <v>0</v>
      </c>
      <c r="I2" s="75">
        <f>W2</f>
        <v>0</v>
      </c>
      <c r="K2">
        <v>743</v>
      </c>
      <c r="M2">
        <v>0</v>
      </c>
      <c r="N2">
        <f t="shared" ref="N2:N20" si="1">M2*2.47105</f>
        <v>0</v>
      </c>
      <c r="O2">
        <f t="shared" ref="O2:O20" si="2">N2*40.0087146</f>
        <v>0</v>
      </c>
      <c r="P2">
        <f>O2*121</f>
        <v>0</v>
      </c>
      <c r="Q2">
        <f>P2*9</f>
        <v>0</v>
      </c>
      <c r="R2" s="77">
        <v>84.01</v>
      </c>
      <c r="S2">
        <v>300000</v>
      </c>
      <c r="T2">
        <f t="shared" ref="T2:T20" si="3">ROUND((S2/R2),0)</f>
        <v>3571</v>
      </c>
    </row>
    <row r="3" spans="1:23" x14ac:dyDescent="0.25">
      <c r="A3" s="75">
        <f t="shared" ref="A3:A20" si="4">K3</f>
        <v>822</v>
      </c>
      <c r="B3" s="73">
        <f t="shared" si="0"/>
        <v>0</v>
      </c>
      <c r="C3" s="76">
        <f t="shared" ref="C3:E20" si="5">R3</f>
        <v>101.02</v>
      </c>
      <c r="D3" s="75">
        <f t="shared" si="5"/>
        <v>236000</v>
      </c>
      <c r="E3" s="75">
        <f t="shared" si="5"/>
        <v>2336</v>
      </c>
      <c r="F3" s="75">
        <f t="shared" ref="F3:F20" si="6">ROUND((E3/10.764),0)</f>
        <v>217</v>
      </c>
      <c r="G3" s="75">
        <f t="shared" ref="G3:I20" si="7">U3</f>
        <v>0</v>
      </c>
      <c r="H3" s="75">
        <f t="shared" si="7"/>
        <v>0</v>
      </c>
      <c r="I3" s="75">
        <f t="shared" si="7"/>
        <v>0</v>
      </c>
      <c r="K3">
        <v>822</v>
      </c>
      <c r="M3">
        <v>0</v>
      </c>
      <c r="N3">
        <f t="shared" si="1"/>
        <v>0</v>
      </c>
      <c r="O3">
        <f t="shared" si="2"/>
        <v>0</v>
      </c>
      <c r="P3">
        <f t="shared" ref="P3:P20" si="8">O3*121</f>
        <v>0</v>
      </c>
      <c r="Q3">
        <f t="shared" ref="Q3:Q20" si="9">P3*9</f>
        <v>0</v>
      </c>
      <c r="R3" s="77">
        <v>101.02</v>
      </c>
      <c r="S3">
        <v>236000</v>
      </c>
      <c r="T3">
        <f t="shared" si="3"/>
        <v>2336</v>
      </c>
    </row>
    <row r="4" spans="1:23" x14ac:dyDescent="0.25">
      <c r="A4" s="75">
        <f t="shared" si="4"/>
        <v>893</v>
      </c>
      <c r="B4" s="73">
        <f t="shared" si="0"/>
        <v>0</v>
      </c>
      <c r="C4" s="76">
        <f t="shared" si="5"/>
        <v>62.26</v>
      </c>
      <c r="D4" s="75">
        <f t="shared" si="5"/>
        <v>170000</v>
      </c>
      <c r="E4" s="75">
        <f t="shared" si="5"/>
        <v>2730</v>
      </c>
      <c r="F4" s="75">
        <f t="shared" si="6"/>
        <v>254</v>
      </c>
      <c r="G4" s="75">
        <f t="shared" si="7"/>
        <v>0</v>
      </c>
      <c r="H4" s="75">
        <f t="shared" si="7"/>
        <v>0</v>
      </c>
      <c r="I4" s="75">
        <f t="shared" si="7"/>
        <v>0</v>
      </c>
      <c r="K4">
        <v>893</v>
      </c>
      <c r="M4">
        <v>0</v>
      </c>
      <c r="N4">
        <f t="shared" si="1"/>
        <v>0</v>
      </c>
      <c r="O4">
        <f t="shared" si="2"/>
        <v>0</v>
      </c>
      <c r="P4">
        <f t="shared" si="8"/>
        <v>0</v>
      </c>
      <c r="Q4">
        <f t="shared" si="9"/>
        <v>0</v>
      </c>
      <c r="R4" s="77">
        <v>62.26</v>
      </c>
      <c r="S4">
        <v>170000</v>
      </c>
      <c r="T4">
        <f t="shared" si="3"/>
        <v>2730</v>
      </c>
    </row>
    <row r="5" spans="1:23" x14ac:dyDescent="0.25">
      <c r="A5" s="75">
        <f t="shared" si="4"/>
        <v>925</v>
      </c>
      <c r="B5" s="73">
        <f t="shared" si="0"/>
        <v>0</v>
      </c>
      <c r="C5" s="76">
        <f t="shared" si="5"/>
        <v>7475</v>
      </c>
      <c r="D5" s="75">
        <f t="shared" si="5"/>
        <v>702000</v>
      </c>
      <c r="E5" s="75">
        <f t="shared" si="5"/>
        <v>94</v>
      </c>
      <c r="F5" s="75">
        <f t="shared" si="6"/>
        <v>9</v>
      </c>
      <c r="G5" s="75">
        <f t="shared" si="7"/>
        <v>0</v>
      </c>
      <c r="H5" s="75">
        <f t="shared" si="7"/>
        <v>0</v>
      </c>
      <c r="I5" s="75">
        <f t="shared" si="7"/>
        <v>0</v>
      </c>
      <c r="K5">
        <v>925</v>
      </c>
      <c r="M5">
        <v>0</v>
      </c>
      <c r="N5">
        <f t="shared" si="1"/>
        <v>0</v>
      </c>
      <c r="O5">
        <f t="shared" si="2"/>
        <v>0</v>
      </c>
      <c r="P5">
        <f t="shared" si="8"/>
        <v>0</v>
      </c>
      <c r="Q5">
        <f t="shared" si="9"/>
        <v>0</v>
      </c>
      <c r="R5" s="77">
        <v>7475</v>
      </c>
      <c r="S5">
        <v>702000</v>
      </c>
      <c r="T5">
        <f t="shared" si="3"/>
        <v>94</v>
      </c>
    </row>
    <row r="6" spans="1:23" x14ac:dyDescent="0.25">
      <c r="A6" s="75">
        <f t="shared" si="4"/>
        <v>1030</v>
      </c>
      <c r="B6" s="73">
        <f t="shared" si="0"/>
        <v>0</v>
      </c>
      <c r="C6" s="76">
        <f t="shared" si="5"/>
        <v>464.68</v>
      </c>
      <c r="D6" s="75">
        <f t="shared" si="5"/>
        <v>1000000</v>
      </c>
      <c r="E6" s="75">
        <f t="shared" si="5"/>
        <v>2152</v>
      </c>
      <c r="F6" s="75">
        <f t="shared" si="6"/>
        <v>200</v>
      </c>
      <c r="G6" s="75">
        <f t="shared" si="7"/>
        <v>0</v>
      </c>
      <c r="H6" s="75">
        <f t="shared" si="7"/>
        <v>0</v>
      </c>
      <c r="I6" s="75">
        <f t="shared" si="7"/>
        <v>0</v>
      </c>
      <c r="K6">
        <v>1030</v>
      </c>
      <c r="M6">
        <v>0</v>
      </c>
      <c r="N6">
        <f t="shared" si="1"/>
        <v>0</v>
      </c>
      <c r="O6">
        <f t="shared" si="2"/>
        <v>0</v>
      </c>
      <c r="P6">
        <f t="shared" si="8"/>
        <v>0</v>
      </c>
      <c r="Q6">
        <f t="shared" si="9"/>
        <v>0</v>
      </c>
      <c r="R6" s="77">
        <v>464.68</v>
      </c>
      <c r="S6">
        <v>1000000</v>
      </c>
      <c r="T6">
        <f t="shared" si="3"/>
        <v>2152</v>
      </c>
    </row>
    <row r="7" spans="1:23" x14ac:dyDescent="0.25">
      <c r="A7" s="75">
        <f t="shared" si="4"/>
        <v>1168</v>
      </c>
      <c r="B7" s="73">
        <f t="shared" si="0"/>
        <v>0</v>
      </c>
      <c r="C7" s="76">
        <f t="shared" si="5"/>
        <v>46.46</v>
      </c>
      <c r="D7" s="75">
        <f t="shared" si="5"/>
        <v>250000</v>
      </c>
      <c r="E7" s="75">
        <f t="shared" si="5"/>
        <v>5381</v>
      </c>
      <c r="F7" s="75">
        <f t="shared" si="6"/>
        <v>500</v>
      </c>
      <c r="G7" s="75">
        <f t="shared" si="7"/>
        <v>0</v>
      </c>
      <c r="H7" s="75">
        <f t="shared" si="7"/>
        <v>0</v>
      </c>
      <c r="I7" s="75">
        <f t="shared" si="7"/>
        <v>0</v>
      </c>
      <c r="K7">
        <v>1168</v>
      </c>
      <c r="M7">
        <v>0</v>
      </c>
      <c r="N7">
        <f t="shared" si="1"/>
        <v>0</v>
      </c>
      <c r="O7">
        <f t="shared" si="2"/>
        <v>0</v>
      </c>
      <c r="P7">
        <f t="shared" si="8"/>
        <v>0</v>
      </c>
      <c r="Q7">
        <f t="shared" si="9"/>
        <v>0</v>
      </c>
      <c r="R7" s="77">
        <v>46.46</v>
      </c>
      <c r="S7">
        <v>250000</v>
      </c>
      <c r="T7">
        <f t="shared" si="3"/>
        <v>5381</v>
      </c>
    </row>
    <row r="8" spans="1:23" x14ac:dyDescent="0.25">
      <c r="A8" s="75">
        <f t="shared" si="4"/>
        <v>1254</v>
      </c>
      <c r="B8" s="73">
        <f t="shared" si="0"/>
        <v>0</v>
      </c>
      <c r="C8" s="76">
        <f t="shared" si="5"/>
        <v>225.69</v>
      </c>
      <c r="D8" s="75">
        <f t="shared" si="5"/>
        <v>2800000</v>
      </c>
      <c r="E8" s="75">
        <f t="shared" si="5"/>
        <v>12406</v>
      </c>
      <c r="F8" s="75">
        <f t="shared" si="6"/>
        <v>1153</v>
      </c>
      <c r="G8" s="75">
        <f t="shared" si="7"/>
        <v>0</v>
      </c>
      <c r="H8" s="75">
        <f t="shared" si="7"/>
        <v>0</v>
      </c>
      <c r="I8" s="75">
        <f t="shared" si="7"/>
        <v>0</v>
      </c>
      <c r="K8">
        <v>1254</v>
      </c>
      <c r="M8">
        <v>0</v>
      </c>
      <c r="N8">
        <f t="shared" si="1"/>
        <v>0</v>
      </c>
      <c r="O8">
        <f t="shared" si="2"/>
        <v>0</v>
      </c>
      <c r="P8">
        <f t="shared" si="8"/>
        <v>0</v>
      </c>
      <c r="Q8">
        <f t="shared" si="9"/>
        <v>0</v>
      </c>
      <c r="R8" s="77">
        <v>225.69</v>
      </c>
      <c r="S8">
        <v>2800000</v>
      </c>
      <c r="T8">
        <f t="shared" si="3"/>
        <v>12406</v>
      </c>
    </row>
    <row r="9" spans="1:23" x14ac:dyDescent="0.25">
      <c r="A9" s="75">
        <f t="shared" si="4"/>
        <v>1726</v>
      </c>
      <c r="B9" s="73">
        <f t="shared" si="0"/>
        <v>0</v>
      </c>
      <c r="C9" s="76">
        <f t="shared" si="5"/>
        <v>172.32</v>
      </c>
      <c r="D9" s="75">
        <f t="shared" si="5"/>
        <v>1300000</v>
      </c>
      <c r="E9" s="75">
        <f t="shared" si="5"/>
        <v>7544</v>
      </c>
      <c r="F9" s="75">
        <f t="shared" si="6"/>
        <v>701</v>
      </c>
      <c r="G9" s="75">
        <f t="shared" si="7"/>
        <v>0</v>
      </c>
      <c r="H9" s="75">
        <f t="shared" si="7"/>
        <v>0</v>
      </c>
      <c r="I9" s="75">
        <f t="shared" si="7"/>
        <v>0</v>
      </c>
      <c r="K9">
        <v>1726</v>
      </c>
      <c r="M9">
        <v>0</v>
      </c>
      <c r="N9">
        <f t="shared" si="1"/>
        <v>0</v>
      </c>
      <c r="O9">
        <f t="shared" si="2"/>
        <v>0</v>
      </c>
      <c r="P9">
        <f t="shared" si="8"/>
        <v>0</v>
      </c>
      <c r="Q9">
        <f t="shared" si="9"/>
        <v>0</v>
      </c>
      <c r="R9" s="77">
        <v>172.32</v>
      </c>
      <c r="S9">
        <v>1300000</v>
      </c>
      <c r="T9">
        <f t="shared" si="3"/>
        <v>7544</v>
      </c>
    </row>
    <row r="10" spans="1:23" x14ac:dyDescent="0.25">
      <c r="A10" s="75">
        <f t="shared" si="4"/>
        <v>2944</v>
      </c>
      <c r="B10" s="73">
        <f t="shared" si="0"/>
        <v>0</v>
      </c>
      <c r="C10" s="76">
        <f t="shared" si="5"/>
        <v>123.79</v>
      </c>
      <c r="D10" s="75">
        <f t="shared" si="5"/>
        <v>300000</v>
      </c>
      <c r="E10" s="75">
        <f t="shared" si="5"/>
        <v>2423</v>
      </c>
      <c r="F10" s="75">
        <f t="shared" si="6"/>
        <v>225</v>
      </c>
      <c r="G10" s="75">
        <f t="shared" si="7"/>
        <v>0</v>
      </c>
      <c r="H10" s="75">
        <f t="shared" si="7"/>
        <v>0</v>
      </c>
      <c r="I10" s="75">
        <f t="shared" si="7"/>
        <v>0</v>
      </c>
      <c r="K10">
        <v>2944</v>
      </c>
      <c r="M10">
        <v>0</v>
      </c>
      <c r="N10">
        <f t="shared" si="1"/>
        <v>0</v>
      </c>
      <c r="O10">
        <f t="shared" si="2"/>
        <v>0</v>
      </c>
      <c r="P10">
        <f t="shared" si="8"/>
        <v>0</v>
      </c>
      <c r="Q10">
        <f t="shared" si="9"/>
        <v>0</v>
      </c>
      <c r="R10" s="77">
        <v>123.79</v>
      </c>
      <c r="S10">
        <v>300000</v>
      </c>
      <c r="T10">
        <f t="shared" si="3"/>
        <v>2423</v>
      </c>
    </row>
    <row r="11" spans="1:23" x14ac:dyDescent="0.25">
      <c r="A11" s="75">
        <f t="shared" si="4"/>
        <v>0</v>
      </c>
      <c r="B11" s="73">
        <f t="shared" si="0"/>
        <v>0</v>
      </c>
      <c r="C11" s="76">
        <f t="shared" si="5"/>
        <v>0</v>
      </c>
      <c r="D11" s="75">
        <f t="shared" si="5"/>
        <v>0</v>
      </c>
      <c r="E11" s="75" t="e">
        <f t="shared" si="5"/>
        <v>#DIV/0!</v>
      </c>
      <c r="F11" s="75" t="e">
        <f t="shared" si="6"/>
        <v>#DIV/0!</v>
      </c>
      <c r="G11" s="75">
        <f t="shared" si="7"/>
        <v>0</v>
      </c>
      <c r="H11" s="75">
        <f t="shared" si="7"/>
        <v>0</v>
      </c>
      <c r="I11" s="75">
        <f t="shared" si="7"/>
        <v>0</v>
      </c>
      <c r="M11">
        <v>0</v>
      </c>
      <c r="N11">
        <f t="shared" si="1"/>
        <v>0</v>
      </c>
      <c r="O11">
        <f t="shared" si="2"/>
        <v>0</v>
      </c>
      <c r="P11">
        <f t="shared" si="8"/>
        <v>0</v>
      </c>
      <c r="Q11">
        <f t="shared" si="9"/>
        <v>0</v>
      </c>
      <c r="R11" s="77">
        <f t="shared" ref="R6:R20" si="10">Q11/10.764</f>
        <v>0</v>
      </c>
      <c r="S11">
        <v>0</v>
      </c>
      <c r="T11" t="e">
        <f t="shared" si="3"/>
        <v>#DIV/0!</v>
      </c>
    </row>
    <row r="12" spans="1:23" x14ac:dyDescent="0.25">
      <c r="A12" s="75">
        <f t="shared" si="4"/>
        <v>0</v>
      </c>
      <c r="B12" s="73">
        <f t="shared" si="0"/>
        <v>0</v>
      </c>
      <c r="C12" s="76">
        <f t="shared" si="5"/>
        <v>0</v>
      </c>
      <c r="D12" s="75">
        <f t="shared" si="5"/>
        <v>0</v>
      </c>
      <c r="E12" s="75" t="e">
        <f t="shared" si="5"/>
        <v>#DIV/0!</v>
      </c>
      <c r="F12" s="75" t="e">
        <f t="shared" si="6"/>
        <v>#DIV/0!</v>
      </c>
      <c r="G12" s="75">
        <f t="shared" si="7"/>
        <v>0</v>
      </c>
      <c r="H12" s="75">
        <f t="shared" si="7"/>
        <v>0</v>
      </c>
      <c r="I12" s="75">
        <f t="shared" si="7"/>
        <v>0</v>
      </c>
      <c r="M12">
        <v>0</v>
      </c>
      <c r="N12">
        <f t="shared" si="1"/>
        <v>0</v>
      </c>
      <c r="O12">
        <f t="shared" si="2"/>
        <v>0</v>
      </c>
      <c r="P12">
        <f t="shared" si="8"/>
        <v>0</v>
      </c>
      <c r="Q12">
        <f t="shared" si="9"/>
        <v>0</v>
      </c>
      <c r="R12" s="77">
        <f t="shared" si="10"/>
        <v>0</v>
      </c>
      <c r="S12">
        <v>0</v>
      </c>
      <c r="T12" t="e">
        <f t="shared" si="3"/>
        <v>#DIV/0!</v>
      </c>
    </row>
    <row r="13" spans="1:23" x14ac:dyDescent="0.25">
      <c r="A13" s="75">
        <f t="shared" si="4"/>
        <v>0</v>
      </c>
      <c r="B13" s="73">
        <f t="shared" si="0"/>
        <v>0</v>
      </c>
      <c r="C13" s="76">
        <f t="shared" si="5"/>
        <v>0</v>
      </c>
      <c r="D13" s="75">
        <f t="shared" si="5"/>
        <v>0</v>
      </c>
      <c r="E13" s="75" t="e">
        <f t="shared" si="5"/>
        <v>#DIV/0!</v>
      </c>
      <c r="F13" s="75" t="e">
        <f t="shared" si="6"/>
        <v>#DIV/0!</v>
      </c>
      <c r="G13" s="75">
        <f t="shared" si="7"/>
        <v>0</v>
      </c>
      <c r="H13" s="75">
        <f t="shared" si="7"/>
        <v>0</v>
      </c>
      <c r="I13" s="75">
        <f t="shared" si="7"/>
        <v>0</v>
      </c>
      <c r="M13">
        <v>0</v>
      </c>
      <c r="N13">
        <f t="shared" si="1"/>
        <v>0</v>
      </c>
      <c r="O13">
        <f t="shared" si="2"/>
        <v>0</v>
      </c>
      <c r="P13">
        <f t="shared" si="8"/>
        <v>0</v>
      </c>
      <c r="Q13">
        <f t="shared" si="9"/>
        <v>0</v>
      </c>
      <c r="R13" s="77">
        <f t="shared" si="10"/>
        <v>0</v>
      </c>
      <c r="S13">
        <v>0</v>
      </c>
      <c r="T13" t="e">
        <f t="shared" si="3"/>
        <v>#DIV/0!</v>
      </c>
    </row>
    <row r="14" spans="1:23" x14ac:dyDescent="0.25">
      <c r="A14" s="75">
        <f t="shared" si="4"/>
        <v>0</v>
      </c>
      <c r="B14" s="73">
        <f t="shared" si="0"/>
        <v>0</v>
      </c>
      <c r="C14" s="76">
        <f t="shared" si="5"/>
        <v>0</v>
      </c>
      <c r="D14" s="75">
        <f t="shared" si="5"/>
        <v>0</v>
      </c>
      <c r="E14" s="75" t="e">
        <f t="shared" si="5"/>
        <v>#DIV/0!</v>
      </c>
      <c r="F14" s="75" t="e">
        <f t="shared" si="6"/>
        <v>#DIV/0!</v>
      </c>
      <c r="G14" s="75">
        <f t="shared" si="7"/>
        <v>0</v>
      </c>
      <c r="H14" s="75">
        <f t="shared" si="7"/>
        <v>0</v>
      </c>
      <c r="I14" s="75">
        <f t="shared" si="7"/>
        <v>0</v>
      </c>
      <c r="M14">
        <v>0</v>
      </c>
      <c r="N14">
        <f t="shared" si="1"/>
        <v>0</v>
      </c>
      <c r="O14">
        <f t="shared" si="2"/>
        <v>0</v>
      </c>
      <c r="P14">
        <f t="shared" si="8"/>
        <v>0</v>
      </c>
      <c r="Q14">
        <f t="shared" si="9"/>
        <v>0</v>
      </c>
      <c r="R14" s="77">
        <f t="shared" si="10"/>
        <v>0</v>
      </c>
      <c r="S14">
        <v>0</v>
      </c>
      <c r="T14" t="e">
        <f t="shared" si="3"/>
        <v>#DIV/0!</v>
      </c>
    </row>
    <row r="15" spans="1:23" x14ac:dyDescent="0.25">
      <c r="A15" s="75">
        <f t="shared" si="4"/>
        <v>0</v>
      </c>
      <c r="B15" s="73">
        <f t="shared" si="0"/>
        <v>0</v>
      </c>
      <c r="C15" s="76">
        <f t="shared" si="5"/>
        <v>0</v>
      </c>
      <c r="D15" s="75">
        <f t="shared" si="5"/>
        <v>0</v>
      </c>
      <c r="E15" s="75" t="e">
        <f t="shared" si="5"/>
        <v>#DIV/0!</v>
      </c>
      <c r="F15" s="75" t="e">
        <f t="shared" si="6"/>
        <v>#DIV/0!</v>
      </c>
      <c r="G15" s="75">
        <f t="shared" si="7"/>
        <v>0</v>
      </c>
      <c r="H15" s="75">
        <f t="shared" si="7"/>
        <v>0</v>
      </c>
      <c r="I15" s="75">
        <f t="shared" si="7"/>
        <v>0</v>
      </c>
      <c r="M15">
        <v>0</v>
      </c>
      <c r="N15">
        <f t="shared" si="1"/>
        <v>0</v>
      </c>
      <c r="O15">
        <f t="shared" si="2"/>
        <v>0</v>
      </c>
      <c r="P15">
        <f t="shared" si="8"/>
        <v>0</v>
      </c>
      <c r="Q15">
        <f t="shared" si="9"/>
        <v>0</v>
      </c>
      <c r="R15" s="77">
        <f t="shared" si="10"/>
        <v>0</v>
      </c>
      <c r="S15">
        <v>0</v>
      </c>
      <c r="T15" t="e">
        <f t="shared" si="3"/>
        <v>#DIV/0!</v>
      </c>
    </row>
    <row r="16" spans="1:23" x14ac:dyDescent="0.25">
      <c r="A16" s="75">
        <f t="shared" si="4"/>
        <v>0</v>
      </c>
      <c r="B16" s="73">
        <f t="shared" si="0"/>
        <v>0</v>
      </c>
      <c r="C16" s="76">
        <f t="shared" si="5"/>
        <v>0</v>
      </c>
      <c r="D16" s="75">
        <f t="shared" si="5"/>
        <v>0</v>
      </c>
      <c r="E16" s="75" t="e">
        <f t="shared" si="5"/>
        <v>#DIV/0!</v>
      </c>
      <c r="F16" s="75" t="e">
        <f t="shared" si="6"/>
        <v>#DIV/0!</v>
      </c>
      <c r="G16" s="75">
        <f t="shared" si="7"/>
        <v>0</v>
      </c>
      <c r="H16" s="75">
        <f t="shared" si="7"/>
        <v>0</v>
      </c>
      <c r="I16" s="75">
        <f t="shared" si="7"/>
        <v>0</v>
      </c>
      <c r="M16">
        <v>0</v>
      </c>
      <c r="N16">
        <f t="shared" si="1"/>
        <v>0</v>
      </c>
      <c r="O16">
        <f t="shared" si="2"/>
        <v>0</v>
      </c>
      <c r="P16">
        <f t="shared" si="8"/>
        <v>0</v>
      </c>
      <c r="Q16">
        <f t="shared" si="9"/>
        <v>0</v>
      </c>
      <c r="R16" s="77">
        <f t="shared" si="10"/>
        <v>0</v>
      </c>
      <c r="S16">
        <v>0</v>
      </c>
      <c r="T16" t="e">
        <f t="shared" si="3"/>
        <v>#DIV/0!</v>
      </c>
    </row>
    <row r="17" spans="1:20" x14ac:dyDescent="0.25">
      <c r="A17" s="75">
        <f t="shared" si="4"/>
        <v>0</v>
      </c>
      <c r="B17" s="73">
        <f t="shared" si="0"/>
        <v>0</v>
      </c>
      <c r="C17" s="76">
        <f t="shared" si="5"/>
        <v>0</v>
      </c>
      <c r="D17" s="75">
        <f t="shared" si="5"/>
        <v>0</v>
      </c>
      <c r="E17" s="75" t="e">
        <f t="shared" si="5"/>
        <v>#DIV/0!</v>
      </c>
      <c r="F17" s="75" t="e">
        <f t="shared" si="6"/>
        <v>#DIV/0!</v>
      </c>
      <c r="G17" s="75">
        <f t="shared" si="7"/>
        <v>0</v>
      </c>
      <c r="H17" s="75">
        <f t="shared" si="7"/>
        <v>0</v>
      </c>
      <c r="I17" s="75">
        <f t="shared" si="7"/>
        <v>0</v>
      </c>
      <c r="M17">
        <v>0</v>
      </c>
      <c r="N17">
        <f t="shared" si="1"/>
        <v>0</v>
      </c>
      <c r="O17">
        <f t="shared" si="2"/>
        <v>0</v>
      </c>
      <c r="P17">
        <f t="shared" si="8"/>
        <v>0</v>
      </c>
      <c r="Q17">
        <f t="shared" si="9"/>
        <v>0</v>
      </c>
      <c r="R17" s="77">
        <f t="shared" si="10"/>
        <v>0</v>
      </c>
      <c r="S17">
        <v>0</v>
      </c>
      <c r="T17" t="e">
        <f t="shared" si="3"/>
        <v>#DIV/0!</v>
      </c>
    </row>
    <row r="18" spans="1:20" x14ac:dyDescent="0.25">
      <c r="A18" s="75">
        <f t="shared" si="4"/>
        <v>0</v>
      </c>
      <c r="B18" s="73">
        <f t="shared" si="0"/>
        <v>0</v>
      </c>
      <c r="C18" s="76">
        <f t="shared" si="5"/>
        <v>0</v>
      </c>
      <c r="D18" s="75">
        <f t="shared" si="5"/>
        <v>0</v>
      </c>
      <c r="E18" s="75" t="e">
        <f t="shared" si="5"/>
        <v>#DIV/0!</v>
      </c>
      <c r="F18" s="75" t="e">
        <f t="shared" si="6"/>
        <v>#DIV/0!</v>
      </c>
      <c r="G18" s="75">
        <f t="shared" si="7"/>
        <v>0</v>
      </c>
      <c r="H18" s="75">
        <f t="shared" si="7"/>
        <v>0</v>
      </c>
      <c r="I18" s="75">
        <f t="shared" si="7"/>
        <v>0</v>
      </c>
      <c r="M18">
        <v>0</v>
      </c>
      <c r="N18">
        <f t="shared" si="1"/>
        <v>0</v>
      </c>
      <c r="O18">
        <f t="shared" si="2"/>
        <v>0</v>
      </c>
      <c r="P18">
        <f t="shared" si="8"/>
        <v>0</v>
      </c>
      <c r="Q18">
        <f t="shared" si="9"/>
        <v>0</v>
      </c>
      <c r="R18" s="77">
        <f t="shared" si="10"/>
        <v>0</v>
      </c>
      <c r="S18">
        <v>0</v>
      </c>
      <c r="T18" t="e">
        <f t="shared" si="3"/>
        <v>#DIV/0!</v>
      </c>
    </row>
    <row r="19" spans="1:20" x14ac:dyDescent="0.25">
      <c r="A19" s="75">
        <f t="shared" si="4"/>
        <v>0</v>
      </c>
      <c r="B19" s="73">
        <f t="shared" si="0"/>
        <v>0</v>
      </c>
      <c r="C19" s="76">
        <f t="shared" si="5"/>
        <v>0</v>
      </c>
      <c r="D19" s="75">
        <f t="shared" si="5"/>
        <v>0</v>
      </c>
      <c r="E19" s="75" t="e">
        <f t="shared" si="5"/>
        <v>#DIV/0!</v>
      </c>
      <c r="F19" s="75" t="e">
        <f t="shared" si="6"/>
        <v>#DIV/0!</v>
      </c>
      <c r="G19" s="75">
        <f t="shared" si="7"/>
        <v>0</v>
      </c>
      <c r="H19" s="75">
        <f t="shared" si="7"/>
        <v>0</v>
      </c>
      <c r="I19" s="75">
        <f t="shared" si="7"/>
        <v>0</v>
      </c>
      <c r="M19">
        <v>0</v>
      </c>
      <c r="N19">
        <f t="shared" si="1"/>
        <v>0</v>
      </c>
      <c r="O19">
        <f t="shared" si="2"/>
        <v>0</v>
      </c>
      <c r="P19">
        <f t="shared" si="8"/>
        <v>0</v>
      </c>
      <c r="Q19">
        <f t="shared" si="9"/>
        <v>0</v>
      </c>
      <c r="R19" s="77">
        <f t="shared" si="10"/>
        <v>0</v>
      </c>
      <c r="S19">
        <v>0</v>
      </c>
      <c r="T19" t="e">
        <f t="shared" si="3"/>
        <v>#DIV/0!</v>
      </c>
    </row>
    <row r="20" spans="1:20" x14ac:dyDescent="0.25">
      <c r="A20" s="75">
        <f t="shared" si="4"/>
        <v>0</v>
      </c>
      <c r="B20" s="73">
        <f t="shared" si="0"/>
        <v>0</v>
      </c>
      <c r="C20" s="76">
        <f t="shared" si="5"/>
        <v>0</v>
      </c>
      <c r="D20" s="75">
        <f t="shared" si="5"/>
        <v>0</v>
      </c>
      <c r="E20" s="75" t="e">
        <f t="shared" si="5"/>
        <v>#DIV/0!</v>
      </c>
      <c r="F20" s="75" t="e">
        <f t="shared" si="6"/>
        <v>#DIV/0!</v>
      </c>
      <c r="G20" s="75">
        <f t="shared" si="7"/>
        <v>0</v>
      </c>
      <c r="H20" s="75">
        <f t="shared" si="7"/>
        <v>0</v>
      </c>
      <c r="I20" s="75">
        <f t="shared" si="7"/>
        <v>0</v>
      </c>
      <c r="M20">
        <v>0</v>
      </c>
      <c r="N20">
        <f t="shared" si="1"/>
        <v>0</v>
      </c>
      <c r="O20">
        <f t="shared" si="2"/>
        <v>0</v>
      </c>
      <c r="P20">
        <f t="shared" si="8"/>
        <v>0</v>
      </c>
      <c r="Q20">
        <f t="shared" si="9"/>
        <v>0</v>
      </c>
      <c r="R20" s="77">
        <f t="shared" si="10"/>
        <v>0</v>
      </c>
      <c r="S20">
        <v>0</v>
      </c>
      <c r="T20" t="e">
        <f t="shared" si="3"/>
        <v>#DIV/0!</v>
      </c>
    </row>
    <row r="26" spans="1:20" x14ac:dyDescent="0.25">
      <c r="I26">
        <v>1</v>
      </c>
      <c r="J26">
        <v>10.763999999999999</v>
      </c>
    </row>
    <row r="27" spans="1:20" x14ac:dyDescent="0.25">
      <c r="I27">
        <v>1</v>
      </c>
      <c r="J27">
        <v>1.1959900000000001</v>
      </c>
    </row>
    <row r="30" spans="1:20" x14ac:dyDescent="0.25">
      <c r="R30">
        <v>464.68</v>
      </c>
      <c r="S30" t="s">
        <v>62</v>
      </c>
    </row>
    <row r="31" spans="1:20" x14ac:dyDescent="0.25">
      <c r="S31" t="s">
        <v>63</v>
      </c>
    </row>
    <row r="32" spans="1:20" x14ac:dyDescent="0.25">
      <c r="R32">
        <v>225.69</v>
      </c>
      <c r="S32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Valuation</vt:lpstr>
      <vt:lpstr>Sheet1</vt:lpstr>
      <vt:lpstr>Sheet2</vt:lpstr>
      <vt:lpstr>IGR Summary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2024-04-22T06:30:22Z</dcterms:modified>
</cp:coreProperties>
</file>