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Bhavesh Vasant Thakkar - Flat No. 1801\"/>
    </mc:Choice>
  </mc:AlternateContent>
  <xr:revisionPtr revIDLastSave="0" documentId="13_ncr:1_{68E03CBD-4060-435A-83C3-0DC07AAE71E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V56" i="4" l="1"/>
  <c r="V72" i="4"/>
  <c r="V47" i="4"/>
  <c r="V68" i="4"/>
  <c r="E68" i="4"/>
  <c r="V77" i="4"/>
  <c r="V71" i="4"/>
  <c r="V66" i="4"/>
  <c r="V67" i="4" s="1"/>
  <c r="V43" i="4"/>
  <c r="V73" i="4" l="1"/>
  <c r="V74" i="4"/>
  <c r="V78" i="4" s="1"/>
  <c r="V52" i="4"/>
  <c r="E47" i="4"/>
  <c r="V81" i="4" l="1"/>
  <c r="V80" i="4"/>
  <c r="V79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9" i="4" s="1"/>
  <c r="V41" i="4"/>
  <c r="V42" i="4" s="1"/>
  <c r="V53" i="4" l="1"/>
  <c r="V54" i="4" l="1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<sst xmlns="http://schemas.openxmlformats.org/spreadsheetml/2006/main" count="68" uniqueCount="43">
  <si>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</si>
  <si>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</si>
  <si>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</si>
  <si>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</si>
  <si>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</si>
  <si>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</si>
  <si>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</si>
  <si>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</si>
  <si>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</si>
  <si>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</si>
  <si>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</si>
  <si>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</si>
  <si>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</si>
  <si>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</si>
  <si>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</si>
  <si>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</si>
  <si>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</si>
  <si>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</si>
  <si>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</si>
  <si>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</si>
  <si>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</si>
  <si>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</si>
  <si>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</si>
  <si>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</si>
  <si>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</si>
  <si>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</si>
  <si>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</si>
  <si>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</si>
  <si>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</si>
  <si>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</si>
  <si>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</si>
  <si>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</si>
  <si>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</si>
  <si>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</si>
  <si>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</si>
  <si>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</si>
  <si>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</si>
  <si>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</si>
  <si>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</si>
  <si>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>Cosmos Bank ( Naupada ) - MR. BHAVESH VASANT THAKKAR &amp; MRS. HETAL BHAVESH THAKKAR</t>
  </si>
  <si>
    <t>Flat No. 1801</t>
  </si>
  <si>
    <t>Flat No. 1802</t>
  </si>
  <si>
    <t>Cosmos Bank ( Naupada ) - Mr. Kalpesh Vasant Thakkar &amp; Mrs. Komal kalpesh Thakkar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</si>
</sst>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7E12B-22F9-4A28-B2A5-13672086A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7602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40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E5DA9-F251-44DE-A896-06574D61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440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104775</xdr:rowOff>
    </xdr:from>
    <xdr:to>
      <xdr:col>15</xdr:col>
      <xdr:colOff>296491</xdr:colOff>
      <xdr:row>41</xdr:row>
      <xdr:rowOff>48654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7FA1B-0ABA-4B31-9E82-CAE295B7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485775"/>
          <a:ext cx="8716591" cy="73733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0</xdr:rowOff>
    </xdr:from>
    <xdr:to>
      <xdr:col>16</xdr:col>
      <xdr:colOff>182186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4CE81-4E11-4775-8E71-637CCF95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190500"/>
          <a:ext cx="8678486" cy="74495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39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75B6E0-8D6A-42EC-A4D3-05894645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372803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D1CB1-C78C-4692-A4DD-28F0F3C2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16803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68046</xdr:colOff>
      <xdr:row>51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E2267-7122-4A3F-B83B-74578FE3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821646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297784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1E7A7-DEFD-443E-A541-E7DDED6F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76184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40</xdr:row>
      <xdr:rowOff>77201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6F195-62F1-47DA-9E3B-CB9FE6AA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7173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478784</xdr:colOff>
      <xdr:row>44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0FD57-E14E-4E40-95A9-5E0994A2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57184" cy="71256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583574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9CBBC-B870-4A69-A333-76F190049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61974" cy="70018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85C28-FBCE-4385-9B32-320041DA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7478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D7663-ADD2-47CD-AC2D-1762DF35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1"/>
  <sheetViews>
    <sheetView tabSelected="1" topLeftCell="A49" zoomScaleNormal="100" workbookViewId="0">
      <selection activeCell="U72" sqref="U7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28515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738</v>
      </c>
      <c r="C3" s="4">
        <f>B3*1.2</f>
        <v>885.6</v>
      </c>
      <c r="D3" s="4">
        <f t="shared" ref="D3:D14" si="2">C3*1.2</f>
        <v>1062.72</v>
      </c>
      <c r="E3" s="5">
        <f t="shared" ref="E3:E14" si="3">R3</f>
        <v>10260050</v>
      </c>
      <c r="F3" s="9">
        <f t="shared" ref="F3:F14" si="4">ROUND((E3/B3),0)</f>
        <v>13903</v>
      </c>
      <c r="G3" s="9">
        <f t="shared" ref="G3:G14" si="5">ROUND((E3/C3),0)</f>
        <v>11585</v>
      </c>
      <c r="H3" s="9">
        <f t="shared" ref="H3:H14" si="6">ROUND((E3/D3),0)</f>
        <v>9655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738</v>
      </c>
      <c r="R3" s="2">
        <v>10260050</v>
      </c>
    </row>
    <row r="4" spans="1:20" x14ac:dyDescent="0.25">
      <c r="A4" s="4">
        <f t="shared" si="0"/>
        <v>0</v>
      </c>
      <c r="B4" s="4">
        <f t="shared" si="1"/>
        <v>658</v>
      </c>
      <c r="C4" s="4">
        <f t="shared" ref="C4:C14" si="9">B4*1.2</f>
        <v>789.6</v>
      </c>
      <c r="D4" s="4">
        <f t="shared" si="2"/>
        <v>947.52</v>
      </c>
      <c r="E4" s="5">
        <f t="shared" si="3"/>
        <v>8858050</v>
      </c>
      <c r="F4" s="9">
        <f t="shared" si="4"/>
        <v>13462</v>
      </c>
      <c r="G4" s="9">
        <f t="shared" si="5"/>
        <v>11218</v>
      </c>
      <c r="H4" s="9">
        <f t="shared" si="6"/>
        <v>9349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658</v>
      </c>
      <c r="R4" s="2">
        <v>8858050</v>
      </c>
    </row>
    <row r="5" spans="1:20" x14ac:dyDescent="0.25">
      <c r="A5" s="4">
        <f t="shared" si="0"/>
        <v>0</v>
      </c>
      <c r="B5" s="4">
        <f t="shared" si="1"/>
        <v>458</v>
      </c>
      <c r="C5" s="4">
        <f t="shared" si="9"/>
        <v>549.6</v>
      </c>
      <c r="D5" s="4">
        <f t="shared" si="2"/>
        <v>659.52</v>
      </c>
      <c r="E5" s="5">
        <f t="shared" si="3"/>
        <v>6950000</v>
      </c>
      <c r="F5" s="4">
        <f t="shared" si="4"/>
        <v>15175</v>
      </c>
      <c r="G5" s="4">
        <f t="shared" si="5"/>
        <v>12646</v>
      </c>
      <c r="H5" s="9">
        <f t="shared" si="6"/>
        <v>10538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458</v>
      </c>
      <c r="R5" s="2">
        <v>6950000</v>
      </c>
    </row>
    <row r="6" spans="1:20" s="50" customFormat="1" x14ac:dyDescent="0.25">
      <c r="A6" s="48">
        <f t="shared" ref="A6:A11" si="10">N6</f>
        <v>0</v>
      </c>
      <c r="B6" s="48">
        <f t="shared" ref="B6:B11" si="11">Q6</f>
        <v>536</v>
      </c>
      <c r="C6" s="48">
        <f t="shared" ref="C6:C11" si="12">B6*1.2</f>
        <v>643.19999999999993</v>
      </c>
      <c r="D6" s="48">
        <f t="shared" ref="D6:D11" si="13">C6*1.2</f>
        <v>771.83999999999992</v>
      </c>
      <c r="E6" s="49">
        <f t="shared" ref="E6:E11" si="14">R6</f>
        <v>9350000</v>
      </c>
      <c r="F6" s="48">
        <f t="shared" ref="F6:F11" si="15">ROUND((E6/B6),0)</f>
        <v>17444</v>
      </c>
      <c r="G6" s="48">
        <f t="shared" ref="G6:G11" si="16">ROUND((E6/C6),0)</f>
        <v>14537</v>
      </c>
      <c r="H6" s="48">
        <f t="shared" ref="H6:H11" si="17">ROUND((E6/D6),0)</f>
        <v>12114</v>
      </c>
      <c r="I6" s="48" t="e">
        <f>#REF!</f>
        <v>#REF!</v>
      </c>
      <c r="J6" s="48">
        <f t="shared" ref="J6:J11" si="18">S6</f>
        <v>0</v>
      </c>
      <c r="O6" s="50">
        <v>0</v>
      </c>
      <c r="P6" s="50">
        <f t="shared" ref="P6:P11" si="19">O6/1.2</f>
        <v>0</v>
      </c>
      <c r="Q6" s="50">
        <v>536</v>
      </c>
      <c r="R6" s="51">
        <v>9350000</v>
      </c>
    </row>
    <row r="7" spans="1:20" x14ac:dyDescent="0.25">
      <c r="A7" s="4">
        <f t="shared" ref="A7:A9" si="20">N7</f>
        <v>0</v>
      </c>
      <c r="B7" s="4">
        <f t="shared" ref="B7:B9" si="21">Q7</f>
        <v>557</v>
      </c>
      <c r="C7" s="4">
        <f t="shared" ref="C7:C9" si="22">B7*1.2</f>
        <v>668.4</v>
      </c>
      <c r="D7" s="4">
        <f t="shared" ref="D7:D9" si="23">C7*1.2</f>
        <v>802.07999999999993</v>
      </c>
      <c r="E7" s="5">
        <f t="shared" ref="E7:E9" si="24">R7</f>
        <v>8022450</v>
      </c>
      <c r="F7" s="4">
        <f t="shared" ref="F7:F9" si="25">ROUND((E7/B7),0)</f>
        <v>14403</v>
      </c>
      <c r="G7" s="4">
        <f t="shared" ref="G7:G9" si="26">ROUND((E7/C7),0)</f>
        <v>12002</v>
      </c>
      <c r="H7" s="9">
        <f t="shared" ref="H7:H9" si="27">ROUND((E7/D7),0)</f>
        <v>10002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557</v>
      </c>
      <c r="R7" s="2">
        <v>8022450</v>
      </c>
    </row>
    <row r="8" spans="1:20" x14ac:dyDescent="0.25">
      <c r="A8" s="4">
        <f t="shared" si="20"/>
        <v>0</v>
      </c>
      <c r="B8" s="4">
        <f t="shared" si="21"/>
        <v>526</v>
      </c>
      <c r="C8" s="4">
        <f t="shared" si="22"/>
        <v>631.19999999999993</v>
      </c>
      <c r="D8" s="4">
        <f t="shared" si="23"/>
        <v>757.43999999999994</v>
      </c>
      <c r="E8" s="5">
        <f t="shared" si="24"/>
        <v>9330000</v>
      </c>
      <c r="F8" s="4">
        <f t="shared" si="25"/>
        <v>17738</v>
      </c>
      <c r="G8" s="4">
        <f t="shared" si="26"/>
        <v>14781</v>
      </c>
      <c r="H8" s="9">
        <f t="shared" si="27"/>
        <v>12318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526</v>
      </c>
      <c r="R8" s="2">
        <v>9330000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7: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6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468</v>
      </c>
      <c r="C16" s="4">
        <f>B16*1.2</f>
        <v>561.6</v>
      </c>
      <c r="D16" s="4">
        <f t="shared" ref="D16:D32" si="34">C16*1.2</f>
        <v>673.92</v>
      </c>
      <c r="E16" s="5">
        <f t="shared" ref="E16:E32" si="35">R16</f>
        <v>8000000</v>
      </c>
      <c r="F16" s="9">
        <f t="shared" ref="F16:F32" si="36">ROUND((E16/B16),0)</f>
        <v>17094</v>
      </c>
      <c r="G16" s="9">
        <f t="shared" ref="G16:G32" si="37">ROUND((E16/C16),0)</f>
        <v>14245</v>
      </c>
      <c r="H16" s="9">
        <f t="shared" ref="H16:H32" si="38">ROUND((E16/D16),0)</f>
        <v>11871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468</v>
      </c>
      <c r="R16" s="2">
        <v>8000000</v>
      </c>
    </row>
    <row r="17" spans="1:18" ht="14.25" customHeight="1" x14ac:dyDescent="0.25">
      <c r="A17" s="4">
        <f t="shared" si="32"/>
        <v>0</v>
      </c>
      <c r="B17" s="4">
        <f t="shared" si="33"/>
        <v>700</v>
      </c>
      <c r="C17" s="4">
        <f t="shared" ref="C17:C32" si="41">B17*1.2</f>
        <v>840</v>
      </c>
      <c r="D17" s="4">
        <f t="shared" si="34"/>
        <v>1008</v>
      </c>
      <c r="E17" s="5">
        <f t="shared" si="35"/>
        <v>12100000</v>
      </c>
      <c r="F17" s="9">
        <f t="shared" si="36"/>
        <v>17286</v>
      </c>
      <c r="G17" s="9">
        <f t="shared" si="37"/>
        <v>14405</v>
      </c>
      <c r="H17" s="9">
        <f t="shared" si="38"/>
        <v>12004</v>
      </c>
      <c r="I17" s="4" t="e">
        <f>#REF!</f>
        <v>#REF!</v>
      </c>
      <c r="J17" s="48">
        <f t="shared" si="39"/>
        <v>0</v>
      </c>
      <c r="O17">
        <v>0</v>
      </c>
      <c r="P17">
        <f t="shared" si="40"/>
        <v>0</v>
      </c>
      <c r="Q17">
        <v>700</v>
      </c>
      <c r="R17" s="2">
        <v>12100000</v>
      </c>
    </row>
    <row r="18" spans="1:18" ht="14.25" customHeight="1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11200000</v>
      </c>
      <c r="F18" s="9">
        <f t="shared" si="36"/>
        <v>16593</v>
      </c>
      <c r="G18" s="9">
        <f t="shared" si="37"/>
        <v>13827</v>
      </c>
      <c r="H18" s="9">
        <f t="shared" si="38"/>
        <v>11523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11200000</v>
      </c>
    </row>
    <row r="19" spans="1:18" ht="14.25" customHeight="1" x14ac:dyDescent="0.25">
      <c r="A19" s="4">
        <f t="shared" si="32"/>
        <v>0</v>
      </c>
      <c r="B19" s="4">
        <f t="shared" si="33"/>
        <v>500</v>
      </c>
      <c r="C19" s="4">
        <f t="shared" si="41"/>
        <v>600</v>
      </c>
      <c r="D19" s="4">
        <f t="shared" si="34"/>
        <v>720</v>
      </c>
      <c r="E19" s="5">
        <f t="shared" si="35"/>
        <v>8500000</v>
      </c>
      <c r="F19" s="9">
        <f t="shared" si="36"/>
        <v>17000</v>
      </c>
      <c r="G19" s="9">
        <f t="shared" si="37"/>
        <v>14167</v>
      </c>
      <c r="H19" s="9">
        <f t="shared" si="38"/>
        <v>11806</v>
      </c>
      <c r="I19" s="4" t="e">
        <f>#REF!</f>
        <v>#REF!</v>
      </c>
      <c r="J19" s="4">
        <f t="shared" si="39"/>
        <v>0</v>
      </c>
      <c r="O19">
        <v>0</v>
      </c>
      <c r="P19">
        <v>600</v>
      </c>
      <c r="Q19">
        <f t="shared" si="40"/>
        <v>500</v>
      </c>
      <c r="R19" s="2">
        <v>8500000</v>
      </c>
    </row>
    <row r="20" spans="1:18" ht="14.25" customHeight="1" x14ac:dyDescent="0.25">
      <c r="A20" s="4">
        <f t="shared" si="32"/>
        <v>0</v>
      </c>
      <c r="B20" s="4">
        <f t="shared" si="33"/>
        <v>776</v>
      </c>
      <c r="C20" s="4">
        <f t="shared" si="41"/>
        <v>931.19999999999993</v>
      </c>
      <c r="D20" s="4">
        <f t="shared" si="34"/>
        <v>1117.4399999999998</v>
      </c>
      <c r="E20" s="5">
        <f t="shared" si="35"/>
        <v>13500000</v>
      </c>
      <c r="F20" s="9">
        <f t="shared" si="36"/>
        <v>17397</v>
      </c>
      <c r="G20" s="9">
        <f t="shared" si="37"/>
        <v>14497</v>
      </c>
      <c r="H20" s="9">
        <f t="shared" si="38"/>
        <v>12081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776</v>
      </c>
      <c r="R20" s="2">
        <v>13500000</v>
      </c>
    </row>
    <row r="21" spans="1:18" s="50" customFormat="1" ht="14.25" customHeight="1" x14ac:dyDescent="0.25">
      <c r="A21" s="48">
        <f t="shared" ref="A21:A24" si="42">N21</f>
        <v>0</v>
      </c>
      <c r="B21" s="48">
        <f t="shared" ref="B21:B24" si="43">Q21</f>
        <v>540</v>
      </c>
      <c r="C21" s="48">
        <f t="shared" ref="C21:C24" si="44">B21*1.2</f>
        <v>648</v>
      </c>
      <c r="D21" s="48">
        <f t="shared" ref="D21:D24" si="45">C21*1.2</f>
        <v>777.6</v>
      </c>
      <c r="E21" s="49">
        <f t="shared" ref="E21:E24" si="46">R21</f>
        <v>10000000</v>
      </c>
      <c r="F21" s="48">
        <f t="shared" ref="F21:F24" si="47">ROUND((E21/B21),0)</f>
        <v>18519</v>
      </c>
      <c r="G21" s="48">
        <f t="shared" ref="G21:G24" si="48">ROUND((E21/C21),0)</f>
        <v>15432</v>
      </c>
      <c r="H21" s="48">
        <f t="shared" ref="H21:H24" si="49">ROUND((E21/D21),0)</f>
        <v>12860</v>
      </c>
      <c r="I21" s="48" t="e">
        <f>#REF!</f>
        <v>#REF!</v>
      </c>
      <c r="J21" s="48">
        <f t="shared" ref="J21:J24" si="50">S21</f>
        <v>0</v>
      </c>
      <c r="O21" s="50">
        <v>0</v>
      </c>
      <c r="P21" s="50">
        <f t="shared" ref="P21:P24" si="51">O21/1.2</f>
        <v>0</v>
      </c>
      <c r="Q21" s="50">
        <v>540</v>
      </c>
      <c r="R21" s="51">
        <v>10000000</v>
      </c>
    </row>
    <row r="22" spans="1:18" s="50" customFormat="1" ht="14.25" customHeight="1" x14ac:dyDescent="0.25">
      <c r="A22" s="48">
        <f t="shared" si="42"/>
        <v>0</v>
      </c>
      <c r="B22" s="48">
        <f t="shared" si="43"/>
        <v>658</v>
      </c>
      <c r="C22" s="48">
        <f t="shared" si="44"/>
        <v>789.6</v>
      </c>
      <c r="D22" s="48">
        <f t="shared" si="45"/>
        <v>947.52</v>
      </c>
      <c r="E22" s="49">
        <f t="shared" si="46"/>
        <v>12500000</v>
      </c>
      <c r="F22" s="48">
        <f t="shared" si="47"/>
        <v>18997</v>
      </c>
      <c r="G22" s="48">
        <f t="shared" si="48"/>
        <v>15831</v>
      </c>
      <c r="H22" s="48">
        <f t="shared" si="49"/>
        <v>13192</v>
      </c>
      <c r="I22" s="48" t="e">
        <f>#REF!</f>
        <v>#REF!</v>
      </c>
      <c r="J22" s="48">
        <f t="shared" si="50"/>
        <v>0</v>
      </c>
      <c r="O22" s="50">
        <v>0</v>
      </c>
      <c r="P22" s="50">
        <f t="shared" si="51"/>
        <v>0</v>
      </c>
      <c r="Q22" s="50">
        <v>658</v>
      </c>
      <c r="R22" s="51">
        <v>12500000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  <c r="U35" t="s">
        <v>40</v>
      </c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0" t="s">
        <v>20</v>
      </c>
      <c r="V38" s="31"/>
      <c r="W38" s="32"/>
      <c r="X38" s="18"/>
      <c r="Y38" s="7"/>
    </row>
    <row r="39" spans="1:25" ht="38.25" customHeight="1" x14ac:dyDescent="0.3">
      <c r="S39" s="10"/>
      <c r="T39" s="10"/>
      <c r="U39" s="30" t="s">
        <v>21</v>
      </c>
      <c r="V39" s="31">
        <v>2024</v>
      </c>
      <c r="W39" s="32"/>
      <c r="X39" s="18"/>
      <c r="Y39" s="7"/>
    </row>
    <row r="40" spans="1:25" ht="16.5" x14ac:dyDescent="0.3">
      <c r="S40" s="10"/>
      <c r="T40" s="10"/>
      <c r="U40" s="33" t="s">
        <v>22</v>
      </c>
      <c r="V40" s="34">
        <v>2014</v>
      </c>
      <c r="W40" s="32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5" t="s">
        <v>24</v>
      </c>
      <c r="V41" s="34">
        <f>V39-V40</f>
        <v>10</v>
      </c>
      <c r="W41" s="32"/>
      <c r="X41" s="18"/>
      <c r="Y41" s="7"/>
    </row>
    <row r="42" spans="1:25" ht="16.5" x14ac:dyDescent="0.3">
      <c r="S42" s="10"/>
      <c r="T42" s="10"/>
      <c r="U42" s="36"/>
      <c r="V42" s="34">
        <f>V41-60</f>
        <v>-50</v>
      </c>
      <c r="W42" s="32"/>
      <c r="X42" s="25"/>
      <c r="Y42" s="7"/>
    </row>
    <row r="43" spans="1:25" ht="16.5" x14ac:dyDescent="0.3">
      <c r="S43" s="10"/>
      <c r="T43" s="10"/>
      <c r="U43" s="36" t="s">
        <v>25</v>
      </c>
      <c r="V43" s="37">
        <f>790*2500</f>
        <v>1975000</v>
      </c>
      <c r="W43" s="32"/>
      <c r="X43" s="25"/>
      <c r="Y43" s="7"/>
    </row>
    <row r="44" spans="1:25" ht="16.5" x14ac:dyDescent="0.3">
      <c r="S44" s="10"/>
      <c r="T44" s="10"/>
      <c r="U44" s="36" t="s">
        <v>26</v>
      </c>
      <c r="V44" s="34"/>
      <c r="W44" s="32"/>
      <c r="X44" s="25"/>
      <c r="Y44" s="7"/>
    </row>
    <row r="45" spans="1:25" ht="39" customHeight="1" x14ac:dyDescent="0.3">
      <c r="D45">
        <v>1801</v>
      </c>
      <c r="P45" s="47" t="s">
        <v>39</v>
      </c>
      <c r="Q45" s="47"/>
      <c r="R45" s="47"/>
      <c r="S45" s="47"/>
      <c r="U45" s="36"/>
      <c r="V45" s="34"/>
      <c r="W45" s="32"/>
      <c r="X45" s="25"/>
      <c r="Y45" s="7"/>
    </row>
    <row r="46" spans="1:25" ht="16.5" x14ac:dyDescent="0.3">
      <c r="D46" t="s">
        <v>37</v>
      </c>
      <c r="E46">
        <v>658</v>
      </c>
      <c r="U46" s="36" t="s">
        <v>27</v>
      </c>
      <c r="V46" s="38">
        <f>100-10</f>
        <v>90</v>
      </c>
      <c r="W46" s="32"/>
      <c r="X46" s="26"/>
      <c r="Y46" s="7"/>
    </row>
    <row r="47" spans="1:25" ht="16.5" x14ac:dyDescent="0.3">
      <c r="C47" t="s">
        <v>16</v>
      </c>
      <c r="E47">
        <f>E46*1.2</f>
        <v>789.6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0" t="s">
        <v>28</v>
      </c>
      <c r="V47" s="34">
        <f>V46*10/60</f>
        <v>15</v>
      </c>
      <c r="W47" s="32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0"/>
      <c r="V48" s="39">
        <f>V47%</f>
        <v>0.15</v>
      </c>
      <c r="W48" s="32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0" t="s">
        <v>29</v>
      </c>
      <c r="V49" s="40">
        <f>ROUND((V43*V48),0)</f>
        <v>296250</v>
      </c>
      <c r="W49" s="32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0" t="s">
        <v>38</v>
      </c>
      <c r="V50" s="40">
        <v>658</v>
      </c>
      <c r="W50" s="32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6" t="s">
        <v>17</v>
      </c>
      <c r="V51" s="34">
        <v>17500</v>
      </c>
      <c r="W51" s="32"/>
      <c r="X51" s="18"/>
      <c r="Y51" s="7"/>
    </row>
    <row r="52" spans="15:25" ht="16.5" x14ac:dyDescent="0.3">
      <c r="S52" s="10"/>
      <c r="T52" s="10"/>
      <c r="U52" s="36" t="s">
        <v>30</v>
      </c>
      <c r="V52" s="37">
        <f>V51*V50</f>
        <v>11515000</v>
      </c>
      <c r="W52" s="32"/>
      <c r="X52" s="25"/>
      <c r="Y52" s="7"/>
    </row>
    <row r="53" spans="15:25" ht="16.5" x14ac:dyDescent="0.3">
      <c r="S53" s="10"/>
      <c r="T53" s="10"/>
      <c r="U53" s="41" t="s">
        <v>31</v>
      </c>
      <c r="V53" s="42">
        <f>V52-V49</f>
        <v>11218750</v>
      </c>
      <c r="W53" s="43"/>
      <c r="X53" s="25"/>
      <c r="Y53" s="7"/>
    </row>
    <row r="54" spans="15:25" ht="16.5" x14ac:dyDescent="0.3">
      <c r="P54" s="13" t="s">
        <v>14</v>
      </c>
      <c r="S54" s="10"/>
      <c r="T54" s="11"/>
      <c r="U54" s="41" t="s">
        <v>32</v>
      </c>
      <c r="V54" s="42">
        <f>V53*0.9</f>
        <v>10096875</v>
      </c>
      <c r="W54" s="32"/>
      <c r="X54" s="27"/>
      <c r="Y54" s="7"/>
    </row>
    <row r="55" spans="15:25" ht="16.5" x14ac:dyDescent="0.3">
      <c r="S55" s="11"/>
      <c r="T55" s="10"/>
      <c r="U55" s="41" t="s">
        <v>33</v>
      </c>
      <c r="V55" s="44">
        <f>V53*0.8</f>
        <v>8975000</v>
      </c>
      <c r="W55" s="32"/>
      <c r="X55" s="28"/>
      <c r="Y55" s="7"/>
    </row>
    <row r="56" spans="15:25" ht="16.5" x14ac:dyDescent="0.3">
      <c r="S56" s="10"/>
      <c r="T56" s="10"/>
      <c r="U56" s="41" t="s">
        <v>34</v>
      </c>
      <c r="V56" s="45">
        <f>V53*0.025/12</f>
        <v>23372.395833333332</v>
      </c>
      <c r="W56" s="32"/>
      <c r="X56" s="29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5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t="s">
        <v>41</v>
      </c>
      <c r="X60" s="20"/>
    </row>
    <row r="63" spans="15:25" ht="54.75" customHeight="1" x14ac:dyDescent="0.3">
      <c r="P63" s="47" t="s">
        <v>42</v>
      </c>
      <c r="Q63" s="47"/>
      <c r="R63" s="47"/>
      <c r="S63" s="47"/>
      <c r="U63" s="30" t="s">
        <v>20</v>
      </c>
      <c r="V63" s="31"/>
      <c r="W63" s="32"/>
    </row>
    <row r="64" spans="15:25" ht="16.5" x14ac:dyDescent="0.3">
      <c r="U64" s="30" t="s">
        <v>21</v>
      </c>
      <c r="V64" s="31">
        <v>2024</v>
      </c>
      <c r="W64" s="32"/>
    </row>
    <row r="65" spans="3:23" ht="16.5" x14ac:dyDescent="0.3">
      <c r="U65" s="33" t="s">
        <v>22</v>
      </c>
      <c r="V65" s="34">
        <v>2014</v>
      </c>
      <c r="W65" s="32" t="s">
        <v>23</v>
      </c>
    </row>
    <row r="66" spans="3:23" ht="16.5" x14ac:dyDescent="0.3">
      <c r="D66">
        <v>1802</v>
      </c>
      <c r="U66" s="35" t="s">
        <v>24</v>
      </c>
      <c r="V66" s="34">
        <f>V64-V65</f>
        <v>10</v>
      </c>
      <c r="W66" s="32"/>
    </row>
    <row r="67" spans="3:23" ht="16.5" x14ac:dyDescent="0.3">
      <c r="D67" t="s">
        <v>37</v>
      </c>
      <c r="E67">
        <v>738</v>
      </c>
      <c r="U67" s="36"/>
      <c r="V67" s="34">
        <f>V66-60</f>
        <v>-50</v>
      </c>
      <c r="W67" s="32"/>
    </row>
    <row r="68" spans="3:23" ht="16.5" x14ac:dyDescent="0.3">
      <c r="C68" t="s">
        <v>16</v>
      </c>
      <c r="E68">
        <f>E67*1.2</f>
        <v>885.6</v>
      </c>
      <c r="U68" s="36" t="s">
        <v>25</v>
      </c>
      <c r="V68" s="37">
        <f>886*2500</f>
        <v>2215000</v>
      </c>
      <c r="W68" s="32"/>
    </row>
    <row r="69" spans="3:23" ht="16.5" x14ac:dyDescent="0.3">
      <c r="U69" s="36" t="s">
        <v>26</v>
      </c>
      <c r="V69" s="34"/>
      <c r="W69" s="32"/>
    </row>
    <row r="70" spans="3:23" ht="16.5" x14ac:dyDescent="0.3">
      <c r="U70" s="36"/>
      <c r="V70" s="34"/>
      <c r="W70" s="32"/>
    </row>
    <row r="71" spans="3:23" ht="16.5" x14ac:dyDescent="0.3">
      <c r="U71" s="36" t="s">
        <v>27</v>
      </c>
      <c r="V71" s="38">
        <f>100-10</f>
        <v>90</v>
      </c>
      <c r="W71" s="32"/>
    </row>
    <row r="72" spans="3:23" ht="16.5" x14ac:dyDescent="0.3">
      <c r="U72" s="30" t="s">
        <v>28</v>
      </c>
      <c r="V72" s="34">
        <f>V71*10/60</f>
        <v>15</v>
      </c>
      <c r="W72" s="32"/>
    </row>
    <row r="73" spans="3:23" ht="16.5" x14ac:dyDescent="0.3">
      <c r="U73" s="30"/>
      <c r="V73" s="39">
        <f>V72%</f>
        <v>0.15</v>
      </c>
      <c r="W73" s="32"/>
    </row>
    <row r="74" spans="3:23" ht="16.5" x14ac:dyDescent="0.3">
      <c r="U74" s="30" t="s">
        <v>29</v>
      </c>
      <c r="V74" s="40">
        <f>ROUND((V68*V73),0)</f>
        <v>332250</v>
      </c>
      <c r="W74" s="32"/>
    </row>
    <row r="75" spans="3:23" ht="16.5" x14ac:dyDescent="0.3">
      <c r="U75" s="30" t="s">
        <v>38</v>
      </c>
      <c r="V75" s="40">
        <v>738</v>
      </c>
      <c r="W75" s="32"/>
    </row>
    <row r="76" spans="3:23" ht="16.5" x14ac:dyDescent="0.3">
      <c r="U76" s="36" t="s">
        <v>17</v>
      </c>
      <c r="V76" s="34">
        <v>17500</v>
      </c>
      <c r="W76" s="32"/>
    </row>
    <row r="77" spans="3:23" ht="16.5" x14ac:dyDescent="0.3">
      <c r="U77" s="36" t="s">
        <v>30</v>
      </c>
      <c r="V77" s="37">
        <f>V76*V75</f>
        <v>12915000</v>
      </c>
      <c r="W77" s="32"/>
    </row>
    <row r="78" spans="3:23" ht="16.5" x14ac:dyDescent="0.3">
      <c r="U78" s="41" t="s">
        <v>31</v>
      </c>
      <c r="V78" s="42">
        <f>V77-V74</f>
        <v>12582750</v>
      </c>
      <c r="W78" s="43"/>
    </row>
    <row r="79" spans="3:23" ht="16.5" x14ac:dyDescent="0.3">
      <c r="U79" s="41" t="s">
        <v>32</v>
      </c>
      <c r="V79" s="42">
        <f>V78*0.9</f>
        <v>11324475</v>
      </c>
      <c r="W79" s="32"/>
    </row>
    <row r="80" spans="3:23" ht="16.5" x14ac:dyDescent="0.3">
      <c r="U80" s="41" t="s">
        <v>33</v>
      </c>
      <c r="V80" s="44">
        <f>V78*0.8</f>
        <v>10066200</v>
      </c>
      <c r="W80" s="32"/>
    </row>
    <row r="81" spans="21:23" ht="16.5" x14ac:dyDescent="0.3">
      <c r="U81" s="41" t="s">
        <v>34</v>
      </c>
      <c r="V81" s="45">
        <f>V78*0.025/12</f>
        <v>26214.0625</v>
      </c>
      <c r="W81" s="32"/>
    </row>
  </sheetData>
  <mergeCells count="4">
    <mergeCell ref="A15:R15"/>
    <mergeCell ref="A2:R2"/>
    <mergeCell ref="P45:S45"/>
    <mergeCell ref="P63:S6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C68C-48CE-46EA-B664-02A18035AD70}">
  <dimension ref="A1"/>
  <sheetViews>
    <sheetView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2024-04-18T10:40:54Z</dcterms:modified>
</cp:coreProperties>
</file>