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Kasar Good Power Corportion Limited - Osmanabad\"/>
    </mc:Choice>
  </mc:AlternateContent>
  <xr:revisionPtr revIDLastSave="0" documentId="13_ncr:1_{78A3DE61-0137-4A56-A78F-D3FF45975F2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" sheetId="2" r:id="rId1"/>
    <sheet name="Sheet1" sheetId="3" r:id="rId2"/>
    <sheet name="Sheet2" sheetId="4" r:id="rId3"/>
    <sheet name="Sheet3" sheetId="5" r:id="rId4"/>
    <sheet name="Sheet4" sheetId="6" r:id="rId5"/>
    <sheet name="Sheet5" sheetId="7" r:id="rId6"/>
    <sheet name="Sheet6" sheetId="8" r:id="rId7"/>
    <sheet name="Sheet7" sheetId="9" r:id="rId8"/>
  </sheets>
  <calcPr calcId="191029"/>
</workbook>
</file>

<file path=xl/calcChain.xml><?xml version="1.0" encoding="utf-8"?>
<calcChain xmlns="http://schemas.openxmlformats.org/spreadsheetml/2006/main">
  <c r="C38" i="2" l="1"/>
  <c r="S27" i="3" l="1"/>
  <c r="F24" i="3"/>
  <c r="N23" i="3"/>
  <c r="O23" i="3" s="1"/>
  <c r="Q23" i="3" s="1"/>
  <c r="N22" i="3"/>
  <c r="O22" i="3" s="1"/>
  <c r="Q22" i="3" s="1"/>
  <c r="W18" i="3"/>
  <c r="X18" i="3" s="1"/>
  <c r="O18" i="3"/>
  <c r="P18" i="3" s="1"/>
  <c r="Q18" i="3" s="1"/>
  <c r="R18" i="3" s="1"/>
  <c r="N18" i="3"/>
  <c r="K18" i="3"/>
  <c r="J18" i="3"/>
  <c r="F18" i="3"/>
  <c r="E18" i="3"/>
  <c r="B18" i="3"/>
  <c r="W17" i="3"/>
  <c r="X17" i="3" s="1"/>
  <c r="O17" i="3"/>
  <c r="P17" i="3" s="1"/>
  <c r="Q17" i="3" s="1"/>
  <c r="R17" i="3" s="1"/>
  <c r="N17" i="3"/>
  <c r="K17" i="3"/>
  <c r="J17" i="3"/>
  <c r="F17" i="3"/>
  <c r="E17" i="3"/>
  <c r="B17" i="3"/>
  <c r="W16" i="3"/>
  <c r="X16" i="3" s="1"/>
  <c r="O16" i="3"/>
  <c r="P16" i="3" s="1"/>
  <c r="Q16" i="3" s="1"/>
  <c r="R16" i="3" s="1"/>
  <c r="N16" i="3"/>
  <c r="K16" i="3"/>
  <c r="J16" i="3"/>
  <c r="F16" i="3"/>
  <c r="E16" i="3"/>
  <c r="B16" i="3"/>
  <c r="W15" i="3"/>
  <c r="X15" i="3" s="1"/>
  <c r="O15" i="3"/>
  <c r="P15" i="3" s="1"/>
  <c r="Q15" i="3" s="1"/>
  <c r="R15" i="3" s="1"/>
  <c r="N15" i="3"/>
  <c r="K15" i="3"/>
  <c r="J15" i="3"/>
  <c r="F15" i="3"/>
  <c r="E15" i="3"/>
  <c r="B15" i="3"/>
  <c r="W14" i="3"/>
  <c r="X14" i="3" s="1"/>
  <c r="O14" i="3"/>
  <c r="P14" i="3" s="1"/>
  <c r="Q14" i="3" s="1"/>
  <c r="R14" i="3" s="1"/>
  <c r="N14" i="3"/>
  <c r="K14" i="3"/>
  <c r="J14" i="3"/>
  <c r="F14" i="3"/>
  <c r="E14" i="3"/>
  <c r="B14" i="3"/>
  <c r="W13" i="3"/>
  <c r="X13" i="3" s="1"/>
  <c r="O13" i="3"/>
  <c r="P13" i="3" s="1"/>
  <c r="Q13" i="3" s="1"/>
  <c r="R13" i="3" s="1"/>
  <c r="N13" i="3"/>
  <c r="K13" i="3"/>
  <c r="J13" i="3"/>
  <c r="F13" i="3"/>
  <c r="E13" i="3"/>
  <c r="B13" i="3"/>
  <c r="W12" i="3"/>
  <c r="X12" i="3" s="1"/>
  <c r="O12" i="3"/>
  <c r="P12" i="3" s="1"/>
  <c r="Q12" i="3" s="1"/>
  <c r="R12" i="3" s="1"/>
  <c r="N12" i="3"/>
  <c r="K12" i="3"/>
  <c r="J12" i="3"/>
  <c r="F12" i="3"/>
  <c r="E12" i="3"/>
  <c r="B12" i="3"/>
  <c r="W11" i="3"/>
  <c r="X11" i="3" s="1"/>
  <c r="O11" i="3"/>
  <c r="P11" i="3" s="1"/>
  <c r="Q11" i="3" s="1"/>
  <c r="R11" i="3" s="1"/>
  <c r="N11" i="3"/>
  <c r="K11" i="3"/>
  <c r="J11" i="3"/>
  <c r="F11" i="3"/>
  <c r="E11" i="3"/>
  <c r="B11" i="3"/>
  <c r="W10" i="3"/>
  <c r="X10" i="3" s="1"/>
  <c r="O10" i="3"/>
  <c r="P10" i="3" s="1"/>
  <c r="Q10" i="3" s="1"/>
  <c r="R10" i="3" s="1"/>
  <c r="N10" i="3"/>
  <c r="K10" i="3"/>
  <c r="J10" i="3"/>
  <c r="F10" i="3"/>
  <c r="E10" i="3"/>
  <c r="B10" i="3"/>
  <c r="W9" i="3"/>
  <c r="X9" i="3" s="1"/>
  <c r="O9" i="3"/>
  <c r="P9" i="3" s="1"/>
  <c r="Q9" i="3" s="1"/>
  <c r="R9" i="3" s="1"/>
  <c r="N9" i="3"/>
  <c r="K9" i="3"/>
  <c r="J9" i="3"/>
  <c r="F9" i="3"/>
  <c r="E9" i="3"/>
  <c r="B9" i="3"/>
  <c r="W8" i="3"/>
  <c r="X8" i="3" s="1"/>
  <c r="O8" i="3"/>
  <c r="P8" i="3" s="1"/>
  <c r="Q8" i="3" s="1"/>
  <c r="R8" i="3" s="1"/>
  <c r="N8" i="3"/>
  <c r="K8" i="3"/>
  <c r="J8" i="3"/>
  <c r="F8" i="3"/>
  <c r="E8" i="3"/>
  <c r="B8" i="3"/>
  <c r="W7" i="3"/>
  <c r="X7" i="3" s="1"/>
  <c r="O7" i="3"/>
  <c r="P7" i="3" s="1"/>
  <c r="R7" i="3" s="1"/>
  <c r="N7" i="3"/>
  <c r="K7" i="3"/>
  <c r="J7" i="3"/>
  <c r="F7" i="3"/>
  <c r="E7" i="3"/>
  <c r="B7" i="3"/>
  <c r="W6" i="3"/>
  <c r="X6" i="3" s="1"/>
  <c r="O6" i="3"/>
  <c r="P6" i="3" s="1"/>
  <c r="Q6" i="3" s="1"/>
  <c r="N6" i="3"/>
  <c r="K6" i="3"/>
  <c r="J6" i="3"/>
  <c r="F6" i="3"/>
  <c r="E6" i="3"/>
  <c r="B6" i="3"/>
  <c r="W5" i="3"/>
  <c r="X5" i="3" s="1"/>
  <c r="O5" i="3"/>
  <c r="P5" i="3" s="1"/>
  <c r="R5" i="3" s="1"/>
  <c r="N5" i="3"/>
  <c r="K5" i="3"/>
  <c r="J5" i="3"/>
  <c r="F5" i="3"/>
  <c r="E5" i="3"/>
  <c r="B5" i="3"/>
  <c r="W4" i="3"/>
  <c r="X4" i="3" s="1"/>
  <c r="O4" i="3"/>
  <c r="P4" i="3" s="1"/>
  <c r="R4" i="3" s="1"/>
  <c r="N4" i="3"/>
  <c r="K4" i="3"/>
  <c r="J4" i="3"/>
  <c r="F4" i="3"/>
  <c r="E4" i="3"/>
  <c r="B4" i="3"/>
  <c r="W3" i="3"/>
  <c r="X3" i="3" s="1"/>
  <c r="O3" i="3"/>
  <c r="P3" i="3" s="1"/>
  <c r="Q3" i="3" s="1"/>
  <c r="R3" i="3" s="1"/>
  <c r="K3" i="3"/>
  <c r="J3" i="3"/>
  <c r="F3" i="3"/>
  <c r="E3" i="3"/>
  <c r="B3" i="3"/>
  <c r="W2" i="3"/>
  <c r="X2" i="3" s="1"/>
  <c r="O2" i="3"/>
  <c r="P2" i="3" s="1"/>
  <c r="Q2" i="3" s="1"/>
  <c r="R2" i="3" s="1"/>
  <c r="K2" i="3"/>
  <c r="J2" i="3"/>
  <c r="F2" i="3"/>
  <c r="E2" i="3"/>
  <c r="B2" i="3"/>
  <c r="K1" i="3"/>
  <c r="J1" i="3"/>
  <c r="I1" i="3"/>
  <c r="H1" i="3"/>
  <c r="G1" i="3"/>
  <c r="F1" i="3"/>
  <c r="E1" i="3"/>
  <c r="T2" i="3" l="1"/>
  <c r="C2" i="3" s="1"/>
  <c r="D2" i="3" s="1"/>
  <c r="A2" i="3"/>
  <c r="T4" i="3"/>
  <c r="C4" i="3" s="1"/>
  <c r="D4" i="3" s="1"/>
  <c r="A4" i="3"/>
  <c r="T7" i="3"/>
  <c r="C7" i="3" s="1"/>
  <c r="D7" i="3" s="1"/>
  <c r="A7" i="3"/>
  <c r="T9" i="3"/>
  <c r="C9" i="3" s="1"/>
  <c r="D9" i="3" s="1"/>
  <c r="A9" i="3"/>
  <c r="T10" i="3"/>
  <c r="C10" i="3" s="1"/>
  <c r="D10" i="3" s="1"/>
  <c r="A10" i="3"/>
  <c r="T11" i="3"/>
  <c r="C11" i="3" s="1"/>
  <c r="D11" i="3" s="1"/>
  <c r="A11" i="3"/>
  <c r="T12" i="3"/>
  <c r="C12" i="3" s="1"/>
  <c r="D12" i="3" s="1"/>
  <c r="A12" i="3"/>
  <c r="T13" i="3"/>
  <c r="C13" i="3" s="1"/>
  <c r="D13" i="3" s="1"/>
  <c r="A13" i="3"/>
  <c r="T14" i="3"/>
  <c r="C14" i="3" s="1"/>
  <c r="D14" i="3" s="1"/>
  <c r="A14" i="3"/>
  <c r="T15" i="3"/>
  <c r="C15" i="3" s="1"/>
  <c r="D15" i="3" s="1"/>
  <c r="A15" i="3"/>
  <c r="T16" i="3"/>
  <c r="C16" i="3" s="1"/>
  <c r="D16" i="3" s="1"/>
  <c r="A16" i="3"/>
  <c r="T17" i="3"/>
  <c r="C17" i="3" s="1"/>
  <c r="D17" i="3" s="1"/>
  <c r="A17" i="3"/>
  <c r="T18" i="3"/>
  <c r="C18" i="3" s="1"/>
  <c r="D18" i="3" s="1"/>
  <c r="A18" i="3"/>
  <c r="T3" i="3"/>
  <c r="C3" i="3" s="1"/>
  <c r="D3" i="3" s="1"/>
  <c r="A3" i="3"/>
  <c r="T5" i="3"/>
  <c r="C5" i="3" s="1"/>
  <c r="D5" i="3" s="1"/>
  <c r="A5" i="3"/>
  <c r="T6" i="3"/>
  <c r="C6" i="3" s="1"/>
  <c r="D6" i="3" s="1"/>
  <c r="A6" i="3"/>
  <c r="T8" i="3"/>
  <c r="C8" i="3" s="1"/>
  <c r="D8" i="3" s="1"/>
  <c r="A8" i="3"/>
  <c r="Y2" i="3"/>
  <c r="I2" i="3" s="1"/>
  <c r="H2" i="3"/>
  <c r="Y3" i="3"/>
  <c r="I3" i="3" s="1"/>
  <c r="H3" i="3"/>
  <c r="Y4" i="3"/>
  <c r="I4" i="3" s="1"/>
  <c r="H4" i="3"/>
  <c r="Y5" i="3"/>
  <c r="I5" i="3" s="1"/>
  <c r="H5" i="3"/>
  <c r="Y6" i="3"/>
  <c r="I6" i="3" s="1"/>
  <c r="H6" i="3"/>
  <c r="Y7" i="3"/>
  <c r="I7" i="3" s="1"/>
  <c r="H7" i="3"/>
  <c r="Y8" i="3"/>
  <c r="I8" i="3" s="1"/>
  <c r="H8" i="3"/>
  <c r="Y9" i="3"/>
  <c r="I9" i="3" s="1"/>
  <c r="H9" i="3"/>
  <c r="Y10" i="3"/>
  <c r="I10" i="3" s="1"/>
  <c r="H10" i="3"/>
  <c r="Y11" i="3"/>
  <c r="I11" i="3" s="1"/>
  <c r="H11" i="3"/>
  <c r="Y12" i="3"/>
  <c r="I12" i="3" s="1"/>
  <c r="H12" i="3"/>
  <c r="Y13" i="3"/>
  <c r="I13" i="3" s="1"/>
  <c r="H13" i="3"/>
  <c r="Y14" i="3"/>
  <c r="I14" i="3" s="1"/>
  <c r="H14" i="3"/>
  <c r="Y15" i="3"/>
  <c r="I15" i="3" s="1"/>
  <c r="H15" i="3"/>
  <c r="Y16" i="3"/>
  <c r="I16" i="3" s="1"/>
  <c r="H16" i="3"/>
  <c r="Y17" i="3"/>
  <c r="I17" i="3" s="1"/>
  <c r="H17" i="3"/>
  <c r="Y18" i="3"/>
  <c r="I18" i="3" s="1"/>
  <c r="H18" i="3"/>
  <c r="G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L28" i="2" l="1"/>
  <c r="L26" i="2"/>
  <c r="J26" i="2"/>
  <c r="C36" i="2"/>
  <c r="F2" i="2"/>
  <c r="I3" i="2"/>
  <c r="K2" i="2" s="1"/>
  <c r="O8" i="2"/>
  <c r="H8" i="2"/>
  <c r="J8" i="2" s="1"/>
  <c r="K8" i="2" s="1"/>
  <c r="L8" i="2" s="1"/>
  <c r="N8" i="2" s="1"/>
  <c r="O11" i="2"/>
  <c r="H11" i="2"/>
  <c r="J11" i="2" s="1"/>
  <c r="K11" i="2" s="1"/>
  <c r="L11" i="2" s="1"/>
  <c r="N11" i="2" s="1"/>
  <c r="O10" i="2"/>
  <c r="H10" i="2"/>
  <c r="J10" i="2" s="1"/>
  <c r="K10" i="2" s="1"/>
  <c r="L10" i="2" s="1"/>
  <c r="N10" i="2" s="1"/>
  <c r="O9" i="2"/>
  <c r="H9" i="2"/>
  <c r="J9" i="2" s="1"/>
  <c r="K9" i="2" s="1"/>
  <c r="L9" i="2" s="1"/>
  <c r="N9" i="2" s="1"/>
  <c r="I9" i="2" l="1"/>
  <c r="M8" i="2"/>
  <c r="I10" i="2"/>
  <c r="I11" i="2"/>
  <c r="I8" i="2"/>
  <c r="M9" i="2"/>
  <c r="M10" i="2"/>
  <c r="M11" i="2"/>
  <c r="C26" i="2" l="1"/>
  <c r="C32" i="2" s="1"/>
  <c r="C21" i="2"/>
  <c r="C31" i="2" s="1"/>
  <c r="O15" i="2"/>
  <c r="H15" i="2"/>
  <c r="I15" i="2" s="1"/>
  <c r="O14" i="2"/>
  <c r="H14" i="2"/>
  <c r="O13" i="2"/>
  <c r="H13" i="2"/>
  <c r="I13" i="2" s="1"/>
  <c r="O12" i="2"/>
  <c r="H12" i="2"/>
  <c r="C4" i="2"/>
  <c r="C29" i="2" s="1"/>
  <c r="J2" i="2"/>
  <c r="L2" i="2" s="1"/>
  <c r="J15" i="2" l="1"/>
  <c r="K15" i="2" s="1"/>
  <c r="L15" i="2" s="1"/>
  <c r="N15" i="2" s="1"/>
  <c r="M15" i="2"/>
  <c r="J13" i="2"/>
  <c r="K13" i="2" s="1"/>
  <c r="L13" i="2" s="1"/>
  <c r="N13" i="2" s="1"/>
  <c r="M13" i="2" s="1"/>
  <c r="J12" i="2"/>
  <c r="K12" i="2" s="1"/>
  <c r="L12" i="2" s="1"/>
  <c r="N12" i="2" s="1"/>
  <c r="I12" i="2"/>
  <c r="J14" i="2"/>
  <c r="K14" i="2" s="1"/>
  <c r="L14" i="2" s="1"/>
  <c r="N14" i="2" s="1"/>
  <c r="M14" i="2" s="1"/>
  <c r="I14" i="2"/>
  <c r="O16" i="2"/>
  <c r="N16" i="2" l="1"/>
  <c r="C30" i="2" s="1"/>
  <c r="C37" i="2" s="1"/>
  <c r="M12" i="2"/>
  <c r="M16" i="2" s="1"/>
  <c r="L3" i="2" l="1"/>
  <c r="L4" i="2" s="1"/>
  <c r="C33" i="2"/>
  <c r="C35" i="2" s="1"/>
  <c r="P3" i="2"/>
  <c r="P2" i="2"/>
  <c r="R2" i="2" s="1"/>
  <c r="C34" i="2" l="1"/>
  <c r="R3" i="2" s="1"/>
  <c r="P4" i="2"/>
  <c r="R4" i="2" s="1"/>
</calcChain>
</file>

<file path=xl/sharedStrings.xml><?xml version="1.0" encoding="utf-8"?>
<sst xmlns="http://schemas.openxmlformats.org/spreadsheetml/2006/main" count="91" uniqueCount="67">
  <si>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</si>
  <si>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</si>
  <si>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</si>
  <si>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</si>
  <si>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</si>
  <si>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</si>
  <si>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</si>
  <si>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</si>
  <si>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</si>
  <si>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</si>
  <si>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</si>
  <si>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</si>
  <si>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</si>
  <si>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</si>
  <si>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</si>
  <si>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</si>
  <si>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</si>
  <si>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</si>
  <si>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</si>
  <si>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</si>
  <si>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</si>
  <si>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</si>
  <si>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</si>
  <si>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</si>
  <si>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</si>
  <si>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</si>
  <si>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</si>
  <si>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</si>
  <si>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</si>
  <si>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</si>
  <si>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</si>
  <si>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</si>
  <si>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</si>
  <si>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</si>
  <si>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</si>
  <si>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</si>
  <si>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</si>
  <si>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(Sq. M. / Sq. Ft.)</t>
  </si>
  <si>
    <t>Sq. M. / Sq. Ft.</t>
  </si>
  <si>
    <t>Estimated Replacement Cost</t>
  </si>
  <si>
    <t xml:space="preserve">Depreciated Replacement Cost </t>
  </si>
  <si>
    <t xml:space="preserve">Depreciated Replacement Value </t>
  </si>
  <si>
    <t>Replacement Value</t>
  </si>
  <si>
    <t>Net Insurable Value on Depreciated Replacement Value</t>
  </si>
  <si>
    <t xml:space="preserve">Insurable Value </t>
  </si>
  <si>
    <t>Land area in Sq. M.</t>
  </si>
  <si>
    <t>Rate on Sq. M.</t>
  </si>
  <si>
    <t>Rate on Sq. Ft.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</si>
  <si>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</si>
  <si>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</si>
  <si>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</si>
  <si>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</si>
  <si>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</si>
  <si>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</si>
  <si>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</si>
  <si>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</si>
  <si>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</si>
  <si>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</si>
  <si>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</si>
  <si>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Location</t>
  </si>
  <si>
    <t>Distance</t>
  </si>
  <si>
    <t>Tuljapur</t>
  </si>
  <si>
    <t>Agriculture land</t>
  </si>
  <si>
    <t>Residential land</t>
  </si>
  <si>
    <t>Shekapur</t>
  </si>
  <si>
    <t>Commercial land</t>
  </si>
  <si>
    <t>Liquidation Value of the property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</si>
</sst>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0" fontId="8" fillId="0" borderId="0" xfId="0" applyFont="1"/>
    <xf numFmtId="3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0" fontId="8" fillId="0" borderId="0" xfId="0" applyFont="1" applyAlignment="1">
      <alignment vertical="top" wrapText="1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17" fillId="0" borderId="0" xfId="0" applyFont="1"/>
    <xf numFmtId="4" fontId="10" fillId="0" borderId="0" xfId="0" applyNumberFormat="1" applyFont="1" applyAlignment="1">
      <alignment vertical="top"/>
    </xf>
    <xf numFmtId="4" fontId="1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007DD3-6394-7166-5731-7B1EF0847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050AC-2FCE-0531-AA91-1E8C3718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BB5D96-4390-A942-AFCD-C4FDDC0F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0F38C-7CED-F52F-F087-F3860724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8EDD0-8CFA-20FE-612C-165C0FC69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3E208-61A0-75E5-16B6-A3E7C8984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2"/>
  <sheetViews>
    <sheetView tabSelected="1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F32" sqref="F32"/>
    </sheetView>
  </sheetViews>
  <sheetFormatPr defaultRowHeight="16.5" x14ac:dyDescent="0.3"/>
  <cols>
    <col min="1" max="1" width="9.140625" style="41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12</v>
      </c>
      <c r="E1" s="1" t="s">
        <v>35</v>
      </c>
      <c r="F1" s="7" t="s">
        <v>36</v>
      </c>
      <c r="H1" s="7" t="s">
        <v>34</v>
      </c>
      <c r="K1" s="7" t="s">
        <v>21</v>
      </c>
      <c r="O1" s="7" t="s">
        <v>29</v>
      </c>
      <c r="R1" s="7" t="s">
        <v>29</v>
      </c>
    </row>
    <row r="2" spans="1:19" x14ac:dyDescent="0.3">
      <c r="B2" s="23" t="s">
        <v>10</v>
      </c>
      <c r="C2" s="18">
        <v>962.5</v>
      </c>
      <c r="D2" s="7" t="s">
        <v>38</v>
      </c>
      <c r="E2" s="4">
        <v>0</v>
      </c>
      <c r="F2" s="4">
        <f>MROUND(E2*10.764,1)</f>
        <v>0</v>
      </c>
      <c r="G2" s="25"/>
      <c r="H2" s="1" t="s">
        <v>35</v>
      </c>
      <c r="I2" s="64">
        <v>0</v>
      </c>
      <c r="J2" s="64">
        <f>C2</f>
        <v>962.5</v>
      </c>
      <c r="K2" s="64">
        <f>I3</f>
        <v>0</v>
      </c>
      <c r="L2" s="54">
        <f>J2*K2</f>
        <v>0</v>
      </c>
      <c r="O2" s="61" t="s">
        <v>31</v>
      </c>
      <c r="P2" s="62">
        <f>C33</f>
        <v>2406250</v>
      </c>
      <c r="R2" s="20">
        <f>P2*0.025/12</f>
        <v>5013.020833333333</v>
      </c>
      <c r="S2" s="18" t="s">
        <v>30</v>
      </c>
    </row>
    <row r="3" spans="1:19" x14ac:dyDescent="0.3">
      <c r="B3" s="24" t="s">
        <v>5</v>
      </c>
      <c r="C3" s="18">
        <v>2500</v>
      </c>
      <c r="D3" s="15"/>
      <c r="E3" s="26"/>
      <c r="F3" s="26"/>
      <c r="G3" s="15"/>
      <c r="H3" s="1" t="s">
        <v>36</v>
      </c>
      <c r="I3" s="64">
        <f>MROUND(I2/10.764,1)</f>
        <v>0</v>
      </c>
      <c r="J3" s="64"/>
      <c r="K3" s="54"/>
      <c r="L3" s="54">
        <f>N16</f>
        <v>0</v>
      </c>
      <c r="O3" s="61" t="s">
        <v>31</v>
      </c>
      <c r="P3" s="62">
        <f>C33</f>
        <v>2406250</v>
      </c>
      <c r="Q3" s="7"/>
      <c r="R3" s="20">
        <f>P3*0.04/12</f>
        <v>8020.833333333333</v>
      </c>
      <c r="S3" s="63" t="s">
        <v>32</v>
      </c>
    </row>
    <row r="4" spans="1:19" x14ac:dyDescent="0.3">
      <c r="B4" s="32" t="s">
        <v>15</v>
      </c>
      <c r="C4" s="54">
        <f>ROUND((C2*C3),0)</f>
        <v>2406250</v>
      </c>
      <c r="F4" s="22"/>
      <c r="G4" s="22"/>
      <c r="I4" s="54"/>
      <c r="J4" s="64"/>
      <c r="K4" s="54"/>
      <c r="L4" s="54">
        <f>SUM(L2:L3)</f>
        <v>0</v>
      </c>
      <c r="O4" s="61" t="s">
        <v>31</v>
      </c>
      <c r="P4" s="62">
        <f>C33</f>
        <v>2406250</v>
      </c>
      <c r="Q4" s="7"/>
      <c r="R4" s="20">
        <f>P4*0.033/12</f>
        <v>6617.1875</v>
      </c>
      <c r="S4" s="18" t="s">
        <v>33</v>
      </c>
    </row>
    <row r="5" spans="1:19" x14ac:dyDescent="0.3">
      <c r="B5" s="13" t="s">
        <v>13</v>
      </c>
    </row>
    <row r="6" spans="1:19" s="3" customFormat="1" ht="60" x14ac:dyDescent="0.2">
      <c r="A6" s="42" t="s">
        <v>20</v>
      </c>
      <c r="B6" s="4" t="s">
        <v>23</v>
      </c>
      <c r="C6" s="4" t="s">
        <v>26</v>
      </c>
      <c r="D6" s="4" t="s">
        <v>0</v>
      </c>
      <c r="E6" s="4" t="s">
        <v>1</v>
      </c>
      <c r="F6" s="4" t="s">
        <v>2</v>
      </c>
      <c r="G6" s="4" t="s">
        <v>39</v>
      </c>
      <c r="H6" s="5" t="s">
        <v>25</v>
      </c>
      <c r="I6" s="5" t="s">
        <v>24</v>
      </c>
      <c r="J6" s="8" t="s">
        <v>3</v>
      </c>
      <c r="K6" s="8" t="s">
        <v>4</v>
      </c>
      <c r="L6" s="5" t="s">
        <v>40</v>
      </c>
      <c r="M6" s="44" t="s">
        <v>22</v>
      </c>
      <c r="N6" s="44" t="s">
        <v>41</v>
      </c>
      <c r="O6" s="44" t="s">
        <v>42</v>
      </c>
    </row>
    <row r="7" spans="1:19" s="3" customFormat="1" ht="15" x14ac:dyDescent="0.2">
      <c r="A7" s="42"/>
      <c r="B7" s="4"/>
      <c r="C7" s="5" t="s">
        <v>37</v>
      </c>
      <c r="D7" s="4"/>
      <c r="E7" s="4"/>
      <c r="F7" s="4"/>
      <c r="G7" s="43" t="s">
        <v>27</v>
      </c>
      <c r="H7" s="5"/>
      <c r="I7" s="5"/>
      <c r="J7" s="8"/>
      <c r="K7" s="8"/>
      <c r="L7" s="8" t="s">
        <v>28</v>
      </c>
      <c r="M7" s="8" t="s">
        <v>28</v>
      </c>
      <c r="N7" s="8" t="s">
        <v>28</v>
      </c>
      <c r="O7" s="8" t="s">
        <v>28</v>
      </c>
    </row>
    <row r="8" spans="1:19" s="11" customFormat="1" x14ac:dyDescent="0.25">
      <c r="A8" s="50">
        <v>1</v>
      </c>
      <c r="B8" s="47"/>
      <c r="C8" s="45">
        <v>0</v>
      </c>
      <c r="D8" s="51">
        <v>0</v>
      </c>
      <c r="E8" s="51">
        <v>0</v>
      </c>
      <c r="F8" s="51">
        <v>60</v>
      </c>
      <c r="G8" s="55">
        <v>0</v>
      </c>
      <c r="H8" s="56">
        <f t="shared" ref="H8" si="0">E8-D8</f>
        <v>0</v>
      </c>
      <c r="I8" s="56">
        <f t="shared" ref="I8" si="1">F8-H8</f>
        <v>60</v>
      </c>
      <c r="J8" s="56">
        <f t="shared" ref="J8" si="2">IF(H8&gt;=5,90*H8/F8,0)</f>
        <v>0</v>
      </c>
      <c r="K8" s="56">
        <f t="shared" ref="K8" si="3">G8/100*J8</f>
        <v>0</v>
      </c>
      <c r="L8" s="56">
        <f t="shared" ref="L8" si="4">ROUND((G8-K8),0)</f>
        <v>0</v>
      </c>
      <c r="M8" s="56">
        <f t="shared" ref="M8" si="5">O8-N8</f>
        <v>0</v>
      </c>
      <c r="N8" s="56">
        <f t="shared" ref="N8" si="6">ROUND((L8*C8),0)</f>
        <v>0</v>
      </c>
      <c r="O8" s="56">
        <f t="shared" ref="O8" si="7">ROUND((C8*G8),0)</f>
        <v>0</v>
      </c>
    </row>
    <row r="9" spans="1:19" s="11" customFormat="1" x14ac:dyDescent="0.25">
      <c r="A9" s="52">
        <v>2</v>
      </c>
      <c r="B9" s="47"/>
      <c r="C9" s="45">
        <v>0</v>
      </c>
      <c r="D9" s="51">
        <v>0</v>
      </c>
      <c r="E9" s="51">
        <v>0</v>
      </c>
      <c r="F9" s="51">
        <v>60</v>
      </c>
      <c r="G9" s="55">
        <v>0</v>
      </c>
      <c r="H9" s="56">
        <f t="shared" ref="H9:H11" si="8">E9-D9</f>
        <v>0</v>
      </c>
      <c r="I9" s="56">
        <f t="shared" ref="I9:I15" si="9">F9-H9</f>
        <v>60</v>
      </c>
      <c r="J9" s="56">
        <f t="shared" ref="J9:J11" si="10">IF(H9&gt;=5,90*H9/F9,0)</f>
        <v>0</v>
      </c>
      <c r="K9" s="56">
        <f t="shared" ref="K9:K11" si="11">G9/100*J9</f>
        <v>0</v>
      </c>
      <c r="L9" s="56">
        <f t="shared" ref="L9:L11" si="12">ROUND((G9-K9),0)</f>
        <v>0</v>
      </c>
      <c r="M9" s="56">
        <f t="shared" ref="M9:M11" si="13">O9-N9</f>
        <v>0</v>
      </c>
      <c r="N9" s="56">
        <f t="shared" ref="N9:N11" si="14">ROUND((L9*C9),0)</f>
        <v>0</v>
      </c>
      <c r="O9" s="56">
        <f t="shared" ref="O9:O11" si="15">ROUND((C9*G9),0)</f>
        <v>0</v>
      </c>
    </row>
    <row r="10" spans="1:19" s="11" customFormat="1" ht="17.25" customHeight="1" x14ac:dyDescent="0.25">
      <c r="A10" s="50">
        <v>3</v>
      </c>
      <c r="B10" s="47"/>
      <c r="C10" s="45">
        <v>0</v>
      </c>
      <c r="D10" s="51">
        <v>0</v>
      </c>
      <c r="E10" s="51">
        <v>0</v>
      </c>
      <c r="F10" s="51">
        <v>60</v>
      </c>
      <c r="G10" s="55">
        <v>0</v>
      </c>
      <c r="H10" s="56">
        <f t="shared" si="8"/>
        <v>0</v>
      </c>
      <c r="I10" s="56">
        <f t="shared" si="9"/>
        <v>60</v>
      </c>
      <c r="J10" s="56">
        <f t="shared" si="10"/>
        <v>0</v>
      </c>
      <c r="K10" s="56">
        <f t="shared" si="11"/>
        <v>0</v>
      </c>
      <c r="L10" s="56">
        <f t="shared" si="12"/>
        <v>0</v>
      </c>
      <c r="M10" s="56">
        <f t="shared" si="13"/>
        <v>0</v>
      </c>
      <c r="N10" s="56">
        <f t="shared" si="14"/>
        <v>0</v>
      </c>
      <c r="O10" s="56">
        <f t="shared" si="15"/>
        <v>0</v>
      </c>
    </row>
    <row r="11" spans="1:19" s="11" customFormat="1" x14ac:dyDescent="0.25">
      <c r="A11" s="52">
        <v>4</v>
      </c>
      <c r="B11" s="47"/>
      <c r="C11" s="45">
        <v>0</v>
      </c>
      <c r="D11" s="51">
        <v>0</v>
      </c>
      <c r="E11" s="51">
        <v>0</v>
      </c>
      <c r="F11" s="51">
        <v>60</v>
      </c>
      <c r="G11" s="55">
        <v>0</v>
      </c>
      <c r="H11" s="56">
        <f t="shared" si="8"/>
        <v>0</v>
      </c>
      <c r="I11" s="56">
        <f t="shared" si="9"/>
        <v>60</v>
      </c>
      <c r="J11" s="56">
        <f t="shared" si="10"/>
        <v>0</v>
      </c>
      <c r="K11" s="56">
        <f t="shared" si="11"/>
        <v>0</v>
      </c>
      <c r="L11" s="56">
        <f t="shared" si="12"/>
        <v>0</v>
      </c>
      <c r="M11" s="56">
        <f t="shared" si="13"/>
        <v>0</v>
      </c>
      <c r="N11" s="56">
        <f t="shared" si="14"/>
        <v>0</v>
      </c>
      <c r="O11" s="56">
        <f t="shared" si="15"/>
        <v>0</v>
      </c>
    </row>
    <row r="12" spans="1:19" s="11" customFormat="1" x14ac:dyDescent="0.25">
      <c r="A12" s="50">
        <v>5</v>
      </c>
      <c r="B12" s="47"/>
      <c r="C12" s="45">
        <v>0</v>
      </c>
      <c r="D12" s="51">
        <v>0</v>
      </c>
      <c r="E12" s="51">
        <v>0</v>
      </c>
      <c r="F12" s="51">
        <v>60</v>
      </c>
      <c r="G12" s="55">
        <v>0</v>
      </c>
      <c r="H12" s="56">
        <f t="shared" ref="H12:H15" si="16">E12-D12</f>
        <v>0</v>
      </c>
      <c r="I12" s="56">
        <f t="shared" si="9"/>
        <v>60</v>
      </c>
      <c r="J12" s="56">
        <f t="shared" ref="J12:J15" si="17">IF(H12&gt;=5,90*H12/F12,0)</f>
        <v>0</v>
      </c>
      <c r="K12" s="56">
        <f t="shared" ref="K12:K15" si="18">G12/100*J12</f>
        <v>0</v>
      </c>
      <c r="L12" s="56">
        <f t="shared" ref="L12:L15" si="19">ROUND((G12-K12),0)</f>
        <v>0</v>
      </c>
      <c r="M12" s="56">
        <f t="shared" ref="M12:M15" si="20">O12-N12</f>
        <v>0</v>
      </c>
      <c r="N12" s="56">
        <f t="shared" ref="N12:N15" si="21">ROUND((L12*C12),0)</f>
        <v>0</v>
      </c>
      <c r="O12" s="56">
        <f t="shared" ref="O12:O15" si="22">ROUND((C12*G12),0)</f>
        <v>0</v>
      </c>
    </row>
    <row r="13" spans="1:19" x14ac:dyDescent="0.3">
      <c r="A13" s="46">
        <v>6</v>
      </c>
      <c r="B13" s="47"/>
      <c r="C13" s="45">
        <v>0</v>
      </c>
      <c r="D13" s="33">
        <v>0</v>
      </c>
      <c r="E13" s="33">
        <v>0</v>
      </c>
      <c r="F13" s="33">
        <v>60</v>
      </c>
      <c r="G13" s="57">
        <v>0</v>
      </c>
      <c r="H13" s="56">
        <f t="shared" si="16"/>
        <v>0</v>
      </c>
      <c r="I13" s="56">
        <f t="shared" si="9"/>
        <v>60</v>
      </c>
      <c r="J13" s="56">
        <f t="shared" si="17"/>
        <v>0</v>
      </c>
      <c r="K13" s="56">
        <f t="shared" si="18"/>
        <v>0</v>
      </c>
      <c r="L13" s="56">
        <f t="shared" si="19"/>
        <v>0</v>
      </c>
      <c r="M13" s="58">
        <f t="shared" si="20"/>
        <v>0</v>
      </c>
      <c r="N13" s="56">
        <f t="shared" si="21"/>
        <v>0</v>
      </c>
      <c r="O13" s="56">
        <f t="shared" si="22"/>
        <v>0</v>
      </c>
    </row>
    <row r="14" spans="1:19" x14ac:dyDescent="0.3">
      <c r="A14" s="24">
        <v>7</v>
      </c>
      <c r="B14" s="47"/>
      <c r="C14" s="45">
        <v>0</v>
      </c>
      <c r="D14" s="33">
        <v>0</v>
      </c>
      <c r="E14" s="33">
        <v>0</v>
      </c>
      <c r="F14" s="33">
        <v>60</v>
      </c>
      <c r="G14" s="57">
        <v>0</v>
      </c>
      <c r="H14" s="56">
        <f t="shared" si="16"/>
        <v>0</v>
      </c>
      <c r="I14" s="56">
        <f t="shared" si="9"/>
        <v>60</v>
      </c>
      <c r="J14" s="56">
        <f t="shared" si="17"/>
        <v>0</v>
      </c>
      <c r="K14" s="56">
        <f t="shared" si="18"/>
        <v>0</v>
      </c>
      <c r="L14" s="56">
        <f t="shared" si="19"/>
        <v>0</v>
      </c>
      <c r="M14" s="58">
        <f t="shared" si="20"/>
        <v>0</v>
      </c>
      <c r="N14" s="56">
        <f t="shared" si="21"/>
        <v>0</v>
      </c>
      <c r="O14" s="56">
        <f t="shared" si="22"/>
        <v>0</v>
      </c>
    </row>
    <row r="15" spans="1:19" x14ac:dyDescent="0.3">
      <c r="A15" s="46">
        <v>8</v>
      </c>
      <c r="B15" s="47"/>
      <c r="C15" s="45">
        <v>0</v>
      </c>
      <c r="D15" s="33">
        <v>0</v>
      </c>
      <c r="E15" s="33">
        <v>0</v>
      </c>
      <c r="F15" s="33">
        <v>60</v>
      </c>
      <c r="G15" s="57">
        <v>0</v>
      </c>
      <c r="H15" s="56">
        <f t="shared" si="16"/>
        <v>0</v>
      </c>
      <c r="I15" s="56">
        <f t="shared" si="9"/>
        <v>60</v>
      </c>
      <c r="J15" s="56">
        <f t="shared" si="17"/>
        <v>0</v>
      </c>
      <c r="K15" s="56">
        <f t="shared" si="18"/>
        <v>0</v>
      </c>
      <c r="L15" s="56">
        <f t="shared" si="19"/>
        <v>0</v>
      </c>
      <c r="M15" s="58">
        <f t="shared" si="20"/>
        <v>0</v>
      </c>
      <c r="N15" s="56">
        <f t="shared" si="21"/>
        <v>0</v>
      </c>
      <c r="O15" s="56">
        <f t="shared" si="22"/>
        <v>0</v>
      </c>
    </row>
    <row r="16" spans="1:19" x14ac:dyDescent="0.3">
      <c r="A16" s="24"/>
      <c r="B16" s="48"/>
      <c r="C16" s="49"/>
      <c r="D16" s="49"/>
      <c r="E16" s="49"/>
      <c r="F16" s="6"/>
      <c r="G16" s="56"/>
      <c r="H16" s="56"/>
      <c r="I16" s="56"/>
      <c r="J16" s="59"/>
      <c r="K16" s="56"/>
      <c r="L16" s="59"/>
      <c r="M16" s="56">
        <f>SUM(M8:M15)</f>
        <v>0</v>
      </c>
      <c r="N16" s="56">
        <f>SUM(N8:N15)</f>
        <v>0</v>
      </c>
      <c r="O16" s="56">
        <f>SUM(O8:O15)</f>
        <v>0</v>
      </c>
    </row>
    <row r="17" spans="1:15" x14ac:dyDescent="0.3">
      <c r="B17" s="10"/>
      <c r="C17" s="11"/>
      <c r="D17" s="11"/>
      <c r="E17" s="11"/>
      <c r="F17" s="12"/>
      <c r="G17" s="12"/>
      <c r="H17" s="12"/>
      <c r="I17" s="12"/>
      <c r="J17" s="11"/>
      <c r="K17" s="16"/>
      <c r="L17" s="17"/>
      <c r="M17" s="12"/>
      <c r="N17" s="27"/>
      <c r="O17" s="27"/>
    </row>
    <row r="18" spans="1:15" x14ac:dyDescent="0.3">
      <c r="B18" s="71" t="s">
        <v>17</v>
      </c>
      <c r="C18" s="71"/>
      <c r="D18" s="11"/>
      <c r="E18" s="11"/>
      <c r="F18" s="12"/>
      <c r="G18" s="12"/>
      <c r="H18" s="12"/>
      <c r="I18" s="12"/>
      <c r="J18" s="11"/>
      <c r="K18" s="16"/>
      <c r="L18" s="17"/>
      <c r="M18" s="12"/>
      <c r="N18" s="27"/>
      <c r="O18" s="27"/>
    </row>
    <row r="19" spans="1:15" x14ac:dyDescent="0.3">
      <c r="B19" s="23" t="s">
        <v>16</v>
      </c>
      <c r="C19" s="60">
        <v>0</v>
      </c>
      <c r="D19" s="11"/>
      <c r="E19" s="11"/>
      <c r="F19" s="12"/>
      <c r="G19" s="12"/>
      <c r="H19" s="12"/>
      <c r="I19" s="12"/>
      <c r="J19" s="11"/>
      <c r="K19" s="16"/>
      <c r="L19" s="17"/>
      <c r="M19" s="12"/>
      <c r="N19" s="27"/>
      <c r="O19" s="27"/>
    </row>
    <row r="20" spans="1:15" x14ac:dyDescent="0.3">
      <c r="B20" s="24" t="s">
        <v>5</v>
      </c>
      <c r="C20" s="53">
        <v>0</v>
      </c>
      <c r="D20" s="11"/>
      <c r="E20" s="11"/>
      <c r="F20" s="12"/>
      <c r="G20" s="12"/>
      <c r="H20" s="12"/>
      <c r="I20" s="12"/>
      <c r="J20" s="11"/>
      <c r="K20" s="16"/>
      <c r="L20" s="17"/>
      <c r="M20" s="12"/>
      <c r="N20" s="27"/>
      <c r="O20" s="27"/>
    </row>
    <row r="21" spans="1:15" x14ac:dyDescent="0.3">
      <c r="B21" s="24" t="s">
        <v>6</v>
      </c>
      <c r="C21" s="58">
        <f>ROUND((C19*C20),0)</f>
        <v>0</v>
      </c>
      <c r="D21" s="11"/>
      <c r="E21" s="11"/>
      <c r="F21" s="12"/>
      <c r="G21" s="12"/>
      <c r="H21" s="12"/>
      <c r="I21" s="12"/>
      <c r="J21" s="11"/>
      <c r="K21" s="16"/>
      <c r="L21" s="17"/>
      <c r="M21" s="12"/>
      <c r="N21" s="27"/>
      <c r="O21" s="27"/>
    </row>
    <row r="22" spans="1:15" x14ac:dyDescent="0.3">
      <c r="B22" s="10"/>
      <c r="C22" s="11"/>
      <c r="D22" s="11"/>
      <c r="E22" s="11"/>
      <c r="F22" s="12"/>
      <c r="G22" s="12"/>
      <c r="H22" s="12"/>
      <c r="I22" s="12"/>
      <c r="J22" s="11"/>
      <c r="K22" s="16"/>
      <c r="L22" s="17"/>
      <c r="M22" s="12"/>
      <c r="N22" s="27"/>
      <c r="O22" s="27"/>
    </row>
    <row r="23" spans="1:15" ht="22.5" customHeight="1" x14ac:dyDescent="0.3">
      <c r="B23" s="72" t="s">
        <v>14</v>
      </c>
      <c r="C23" s="73"/>
      <c r="D23" s="11"/>
      <c r="E23" s="11"/>
      <c r="F23" s="12"/>
      <c r="G23" s="12"/>
      <c r="H23" s="12"/>
      <c r="I23" s="12"/>
      <c r="J23" s="11"/>
      <c r="K23" s="12"/>
      <c r="L23" s="11"/>
      <c r="M23" s="12"/>
      <c r="N23" s="12"/>
      <c r="O23" s="12"/>
    </row>
    <row r="24" spans="1:15" x14ac:dyDescent="0.3">
      <c r="B24" s="23" t="s">
        <v>10</v>
      </c>
      <c r="C24" s="60">
        <v>0</v>
      </c>
      <c r="E24" s="28"/>
      <c r="F24" s="28"/>
      <c r="G24" s="29"/>
      <c r="H24" s="14"/>
      <c r="I24" s="14"/>
      <c r="L24" s="21"/>
    </row>
    <row r="25" spans="1:15" x14ac:dyDescent="0.3">
      <c r="B25" s="24" t="s">
        <v>5</v>
      </c>
      <c r="C25" s="53">
        <v>0</v>
      </c>
      <c r="D25" s="30"/>
      <c r="E25" s="22"/>
      <c r="F25" s="22"/>
      <c r="G25" s="16"/>
      <c r="H25" s="14"/>
      <c r="I25" s="14"/>
      <c r="L25" s="21"/>
    </row>
    <row r="26" spans="1:15" x14ac:dyDescent="0.3">
      <c r="B26" s="24" t="s">
        <v>6</v>
      </c>
      <c r="C26" s="58">
        <f>ROUND((C24*C25),0)</f>
        <v>0</v>
      </c>
      <c r="D26" s="9"/>
      <c r="E26" s="9"/>
      <c r="F26" s="21"/>
      <c r="H26" s="14">
        <v>39</v>
      </c>
      <c r="I26" s="14">
        <v>38</v>
      </c>
      <c r="J26" s="1">
        <f>H26+I26</f>
        <v>77</v>
      </c>
      <c r="K26" s="7">
        <v>2</v>
      </c>
      <c r="L26" s="21">
        <f>J26/K26</f>
        <v>38.5</v>
      </c>
    </row>
    <row r="27" spans="1:15" x14ac:dyDescent="0.3">
      <c r="B27" s="41"/>
      <c r="C27" s="19"/>
      <c r="D27" s="9"/>
      <c r="E27" s="9"/>
      <c r="F27" s="21"/>
      <c r="H27" s="14"/>
      <c r="I27" s="14"/>
      <c r="L27" s="21">
        <v>25</v>
      </c>
    </row>
    <row r="28" spans="1:15" x14ac:dyDescent="0.3">
      <c r="C28" s="9" t="s">
        <v>19</v>
      </c>
      <c r="D28" s="9"/>
      <c r="E28" s="9"/>
      <c r="F28" s="21"/>
      <c r="H28" s="14"/>
      <c r="I28" s="14"/>
      <c r="L28" s="21">
        <f>L26*L27</f>
        <v>962.5</v>
      </c>
    </row>
    <row r="29" spans="1:15" x14ac:dyDescent="0.3">
      <c r="B29" s="2" t="s">
        <v>12</v>
      </c>
      <c r="C29" s="16">
        <f>C4</f>
        <v>2406250</v>
      </c>
      <c r="D29" s="19"/>
      <c r="E29" s="19"/>
      <c r="F29" s="19"/>
      <c r="G29" s="19"/>
      <c r="H29" s="20"/>
      <c r="I29" s="20"/>
      <c r="L29" s="18"/>
    </row>
    <row r="30" spans="1:15" x14ac:dyDescent="0.3">
      <c r="B30" s="2" t="s">
        <v>13</v>
      </c>
      <c r="C30" s="16">
        <f>N16</f>
        <v>0</v>
      </c>
      <c r="D30" s="19"/>
      <c r="E30" s="19"/>
      <c r="F30" s="19"/>
      <c r="G30" s="19"/>
      <c r="H30" s="20"/>
      <c r="I30" s="20"/>
      <c r="L30" s="20"/>
    </row>
    <row r="31" spans="1:15" x14ac:dyDescent="0.3">
      <c r="B31" s="2" t="s">
        <v>18</v>
      </c>
      <c r="C31" s="16">
        <f>C21</f>
        <v>0</v>
      </c>
      <c r="D31" s="19"/>
      <c r="E31" s="19"/>
      <c r="F31" s="19"/>
      <c r="G31" s="19"/>
      <c r="H31" s="20"/>
      <c r="I31" s="20"/>
      <c r="L31" s="20"/>
    </row>
    <row r="32" spans="1:15" x14ac:dyDescent="0.3">
      <c r="A32" s="1"/>
      <c r="B32" s="2" t="s">
        <v>11</v>
      </c>
      <c r="C32" s="16">
        <f>C26</f>
        <v>0</v>
      </c>
      <c r="D32" s="19"/>
      <c r="E32" s="19"/>
      <c r="F32" s="19"/>
      <c r="G32" s="19"/>
      <c r="H32" s="20"/>
      <c r="I32" s="20"/>
      <c r="L32" s="20"/>
    </row>
    <row r="33" spans="1:15" x14ac:dyDescent="0.3">
      <c r="A33" s="1"/>
      <c r="B33" s="13" t="s">
        <v>7</v>
      </c>
      <c r="C33" s="75">
        <f>C29+C30+C31+C32</f>
        <v>2406250</v>
      </c>
      <c r="D33" s="18"/>
      <c r="F33" s="18"/>
    </row>
    <row r="34" spans="1:15" x14ac:dyDescent="0.3">
      <c r="A34" s="1"/>
      <c r="B34" s="13" t="s">
        <v>8</v>
      </c>
      <c r="C34" s="75">
        <f>MROUND(C33*90%,1)</f>
        <v>2165625</v>
      </c>
      <c r="D34" s="20"/>
      <c r="F34" s="18"/>
      <c r="H34" s="34"/>
      <c r="I34" s="34"/>
    </row>
    <row r="35" spans="1:15" x14ac:dyDescent="0.3">
      <c r="A35" s="1"/>
      <c r="B35" s="13" t="s">
        <v>9</v>
      </c>
      <c r="C35" s="75">
        <f>MROUND(C33*80%,1)</f>
        <v>1925000</v>
      </c>
      <c r="D35" s="20"/>
      <c r="F35" s="18"/>
      <c r="H35" s="34"/>
      <c r="I35" s="34"/>
    </row>
    <row r="36" spans="1:15" x14ac:dyDescent="0.3">
      <c r="A36" s="1"/>
      <c r="B36" s="2" t="s">
        <v>44</v>
      </c>
      <c r="C36" s="16">
        <f>C30-(C30*15%)</f>
        <v>0</v>
      </c>
      <c r="D36" s="31"/>
      <c r="O36" s="35"/>
    </row>
    <row r="37" spans="1:15" s="11" customFormat="1" ht="49.5" x14ac:dyDescent="0.25">
      <c r="B37" s="65" t="s">
        <v>43</v>
      </c>
      <c r="C37" s="16">
        <f>MROUND(C30*0.85,1)</f>
        <v>0</v>
      </c>
      <c r="D37" s="10"/>
      <c r="F37" s="12"/>
      <c r="G37" s="12"/>
      <c r="H37" s="12"/>
      <c r="I37" s="12"/>
      <c r="K37" s="12"/>
      <c r="M37" s="12"/>
      <c r="N37" s="12"/>
      <c r="O37" s="35"/>
    </row>
    <row r="38" spans="1:15" x14ac:dyDescent="0.3">
      <c r="A38" s="1"/>
      <c r="B38" s="74" t="s">
        <v>66</v>
      </c>
      <c r="C38" s="76">
        <f>C33*0.7</f>
        <v>1684375</v>
      </c>
      <c r="L38" s="36"/>
      <c r="O38" s="35"/>
    </row>
    <row r="39" spans="1:15" x14ac:dyDescent="0.3">
      <c r="A39" s="1"/>
      <c r="L39" s="36"/>
      <c r="O39" s="35"/>
    </row>
    <row r="40" spans="1:15" x14ac:dyDescent="0.3">
      <c r="A40" s="1"/>
      <c r="H40" s="34"/>
      <c r="I40" s="34"/>
      <c r="L40" s="36"/>
      <c r="O40" s="35"/>
    </row>
    <row r="41" spans="1:15" x14ac:dyDescent="0.3">
      <c r="A41" s="1"/>
      <c r="L41" s="36"/>
      <c r="O41" s="35"/>
    </row>
    <row r="42" spans="1:15" x14ac:dyDescent="0.3">
      <c r="A42" s="1"/>
      <c r="L42" s="36"/>
      <c r="O42" s="35"/>
    </row>
    <row r="43" spans="1:15" x14ac:dyDescent="0.3">
      <c r="A43" s="1"/>
      <c r="L43" s="36"/>
      <c r="O43" s="35"/>
    </row>
    <row r="44" spans="1:15" x14ac:dyDescent="0.3">
      <c r="A44" s="1"/>
      <c r="L44" s="36"/>
      <c r="O44" s="35"/>
    </row>
    <row r="45" spans="1:15" x14ac:dyDescent="0.3">
      <c r="A45" s="1"/>
    </row>
    <row r="46" spans="1:15" x14ac:dyDescent="0.3">
      <c r="A46" s="1"/>
    </row>
    <row r="47" spans="1:15" x14ac:dyDescent="0.3">
      <c r="A47" s="1"/>
      <c r="B47" s="1"/>
    </row>
    <row r="48" spans="1:15" x14ac:dyDescent="0.3">
      <c r="A48" s="1"/>
      <c r="B48" s="1"/>
    </row>
    <row r="49" spans="1:10" x14ac:dyDescent="0.3">
      <c r="A49" s="1"/>
      <c r="B49" s="1"/>
    </row>
    <row r="50" spans="1:10" x14ac:dyDescent="0.3">
      <c r="A50" s="1"/>
      <c r="B50" s="1"/>
    </row>
    <row r="51" spans="1:10" x14ac:dyDescent="0.3">
      <c r="A51" s="1"/>
      <c r="B51" s="1"/>
    </row>
    <row r="52" spans="1:10" x14ac:dyDescent="0.3">
      <c r="A52" s="1"/>
      <c r="B52" s="1"/>
    </row>
    <row r="53" spans="1:10" x14ac:dyDescent="0.3">
      <c r="A53" s="1"/>
      <c r="B53" s="1"/>
    </row>
    <row r="54" spans="1:10" x14ac:dyDescent="0.3">
      <c r="A54" s="1"/>
      <c r="B54" s="1"/>
    </row>
    <row r="55" spans="1:10" x14ac:dyDescent="0.3">
      <c r="A55" s="1"/>
      <c r="B55" s="1"/>
    </row>
    <row r="56" spans="1:10" x14ac:dyDescent="0.3">
      <c r="A56" s="1"/>
      <c r="B56" s="1"/>
      <c r="F56" s="37"/>
      <c r="G56" s="37"/>
      <c r="H56" s="37"/>
      <c r="I56" s="37"/>
      <c r="J56" s="13"/>
    </row>
    <row r="57" spans="1:10" x14ac:dyDescent="0.3">
      <c r="A57" s="1"/>
      <c r="B57" s="1"/>
      <c r="F57" s="35"/>
      <c r="G57" s="1"/>
      <c r="H57" s="35"/>
      <c r="I57" s="35"/>
    </row>
    <row r="58" spans="1:10" x14ac:dyDescent="0.3">
      <c r="A58" s="1"/>
      <c r="B58" s="1"/>
      <c r="F58" s="35"/>
      <c r="G58" s="35"/>
      <c r="H58" s="38"/>
      <c r="I58" s="38"/>
    </row>
    <row r="59" spans="1:10" x14ac:dyDescent="0.3">
      <c r="A59" s="1"/>
      <c r="B59" s="1"/>
      <c r="F59" s="35"/>
      <c r="G59" s="35"/>
      <c r="H59" s="35"/>
      <c r="I59" s="35"/>
    </row>
    <row r="60" spans="1:10" x14ac:dyDescent="0.3">
      <c r="A60" s="1"/>
      <c r="B60" s="1"/>
      <c r="F60" s="35"/>
      <c r="G60" s="39"/>
      <c r="H60" s="35"/>
      <c r="I60" s="35"/>
    </row>
    <row r="61" spans="1:10" x14ac:dyDescent="0.3">
      <c r="A61" s="1"/>
      <c r="B61" s="1"/>
      <c r="F61" s="35"/>
      <c r="G61" s="35"/>
      <c r="H61" s="35"/>
      <c r="I61" s="35"/>
    </row>
    <row r="62" spans="1:10" x14ac:dyDescent="0.3">
      <c r="A62" s="1"/>
      <c r="B62" s="1"/>
      <c r="F62" s="35"/>
      <c r="G62" s="35"/>
      <c r="H62" s="35"/>
      <c r="I62" s="35"/>
    </row>
    <row r="63" spans="1:10" x14ac:dyDescent="0.3">
      <c r="A63" s="1"/>
      <c r="B63" s="1"/>
      <c r="F63" s="35"/>
      <c r="G63" s="35"/>
      <c r="H63" s="35"/>
      <c r="I63" s="35"/>
    </row>
    <row r="64" spans="1:10" x14ac:dyDescent="0.3">
      <c r="A64" s="1"/>
      <c r="B64" s="1"/>
      <c r="F64" s="35"/>
      <c r="G64" s="35"/>
      <c r="H64" s="35"/>
      <c r="I64" s="35"/>
    </row>
    <row r="65" spans="1:9" x14ac:dyDescent="0.3">
      <c r="A65" s="1"/>
      <c r="B65" s="1"/>
      <c r="F65" s="35"/>
      <c r="G65" s="35"/>
      <c r="H65" s="35"/>
      <c r="I65" s="35"/>
    </row>
    <row r="66" spans="1:9" x14ac:dyDescent="0.3">
      <c r="A66" s="1"/>
      <c r="B66" s="1"/>
      <c r="F66" s="35"/>
      <c r="G66" s="35"/>
      <c r="H66" s="35"/>
      <c r="I66" s="35"/>
    </row>
    <row r="67" spans="1:9" x14ac:dyDescent="0.3">
      <c r="A67" s="1"/>
      <c r="B67" s="1"/>
    </row>
    <row r="68" spans="1:9" x14ac:dyDescent="0.3">
      <c r="A68" s="1"/>
      <c r="B68" s="1"/>
    </row>
    <row r="69" spans="1:9" x14ac:dyDescent="0.3">
      <c r="A69" s="1"/>
      <c r="B69" s="1"/>
    </row>
    <row r="70" spans="1:9" x14ac:dyDescent="0.3">
      <c r="A70" s="1"/>
      <c r="B70" s="1"/>
    </row>
    <row r="71" spans="1:9" x14ac:dyDescent="0.3">
      <c r="A71" s="1"/>
      <c r="B71" s="1"/>
    </row>
    <row r="72" spans="1:9" x14ac:dyDescent="0.3">
      <c r="A72" s="1"/>
      <c r="B72" s="1"/>
      <c r="F72" s="40"/>
    </row>
    <row r="73" spans="1:9" x14ac:dyDescent="0.3">
      <c r="A73" s="1"/>
      <c r="B73" s="1"/>
      <c r="F73" s="40"/>
    </row>
    <row r="74" spans="1:9" x14ac:dyDescent="0.3">
      <c r="A74" s="1"/>
      <c r="B74" s="1"/>
      <c r="F74" s="40"/>
    </row>
    <row r="75" spans="1:9" x14ac:dyDescent="0.3">
      <c r="A75" s="1"/>
      <c r="B75" s="1"/>
      <c r="F75" s="40"/>
    </row>
    <row r="76" spans="1:9" x14ac:dyDescent="0.3">
      <c r="A76" s="1"/>
      <c r="B76" s="1"/>
      <c r="F76" s="40"/>
    </row>
    <row r="77" spans="1:9" x14ac:dyDescent="0.3">
      <c r="A77" s="1"/>
      <c r="B77" s="1"/>
      <c r="F77" s="40"/>
    </row>
    <row r="78" spans="1:9" x14ac:dyDescent="0.3">
      <c r="A78" s="1"/>
      <c r="B78" s="1"/>
      <c r="F78" s="40"/>
    </row>
    <row r="79" spans="1:9" x14ac:dyDescent="0.3">
      <c r="A79" s="1"/>
      <c r="B79" s="1"/>
      <c r="F79" s="40"/>
    </row>
    <row r="80" spans="1:9" x14ac:dyDescent="0.3">
      <c r="A80" s="1"/>
      <c r="B80" s="1"/>
      <c r="F80" s="40"/>
    </row>
    <row r="81" spans="1:6" x14ac:dyDescent="0.3">
      <c r="A81" s="1"/>
      <c r="B81" s="1"/>
      <c r="F81" s="40"/>
    </row>
    <row r="82" spans="1:6" x14ac:dyDescent="0.3">
      <c r="A82" s="1"/>
      <c r="B82" s="1"/>
    </row>
    <row r="83" spans="1:6" x14ac:dyDescent="0.3">
      <c r="A83" s="1"/>
      <c r="B83" s="1"/>
    </row>
    <row r="84" spans="1:6" x14ac:dyDescent="0.3">
      <c r="A84" s="1"/>
      <c r="B84" s="1"/>
    </row>
    <row r="85" spans="1:6" x14ac:dyDescent="0.3">
      <c r="A85" s="1"/>
      <c r="B85" s="1"/>
    </row>
    <row r="86" spans="1:6" x14ac:dyDescent="0.3">
      <c r="A86" s="1"/>
      <c r="B86" s="1"/>
    </row>
    <row r="87" spans="1:6" x14ac:dyDescent="0.3">
      <c r="A87" s="1"/>
      <c r="B87" s="1"/>
    </row>
    <row r="88" spans="1:6" x14ac:dyDescent="0.3">
      <c r="A88" s="1"/>
      <c r="B88" s="1"/>
    </row>
    <row r="89" spans="1:6" x14ac:dyDescent="0.3">
      <c r="A89" s="1"/>
      <c r="B89" s="1"/>
    </row>
    <row r="90" spans="1:6" x14ac:dyDescent="0.3">
      <c r="A90" s="1"/>
      <c r="B90" s="1"/>
    </row>
    <row r="91" spans="1:6" x14ac:dyDescent="0.3">
      <c r="A91" s="1"/>
      <c r="B91" s="1"/>
    </row>
    <row r="92" spans="1:6" x14ac:dyDescent="0.3">
      <c r="A92" s="1"/>
      <c r="B92" s="1"/>
    </row>
    <row r="93" spans="1:6" x14ac:dyDescent="0.3">
      <c r="A93" s="1"/>
      <c r="B93" s="1"/>
    </row>
    <row r="94" spans="1:6" x14ac:dyDescent="0.3">
      <c r="A94" s="1"/>
      <c r="B94" s="1"/>
    </row>
    <row r="95" spans="1:6" x14ac:dyDescent="0.3">
      <c r="A95" s="1"/>
      <c r="B95" s="1"/>
    </row>
    <row r="96" spans="1:6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</sheetData>
  <mergeCells count="2">
    <mergeCell ref="B18:C18"/>
    <mergeCell ref="B23:C2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70BC-2021-4420-A10A-924FDE9FB362}">
  <dimension ref="A1:AB27"/>
  <sheetViews>
    <sheetView topLeftCell="K1" workbookViewId="0">
      <selection activeCell="AA19" sqref="AA19"/>
    </sheetView>
  </sheetViews>
  <sheetFormatPr defaultRowHeight="15" x14ac:dyDescent="0.25"/>
  <cols>
    <col min="1" max="1" width="11.28515625" style="70" bestFit="1" customWidth="1"/>
    <col min="2" max="2" width="13.42578125" style="70" bestFit="1" customWidth="1"/>
    <col min="3" max="4" width="12.5703125" style="70" customWidth="1"/>
    <col min="5" max="6" width="9.28515625" style="70" bestFit="1" customWidth="1"/>
    <col min="7" max="7" width="13.28515625" style="70" customWidth="1"/>
    <col min="8" max="8" width="13.42578125" style="70" bestFit="1" customWidth="1"/>
    <col min="9" max="9" width="11.7109375" style="70" bestFit="1" customWidth="1"/>
    <col min="10" max="12" width="11.7109375" style="70" customWidth="1"/>
    <col min="13" max="13" width="9.28515625" style="70" bestFit="1" customWidth="1"/>
    <col min="14" max="14" width="11.7109375" style="70" customWidth="1"/>
    <col min="15" max="16" width="9.28515625" style="70" bestFit="1" customWidth="1"/>
    <col min="17" max="17" width="10.7109375" style="70" bestFit="1" customWidth="1"/>
    <col min="18" max="18" width="11.85546875" style="70" bestFit="1" customWidth="1"/>
    <col min="19" max="19" width="13.42578125" style="70" bestFit="1" customWidth="1"/>
    <col min="20" max="20" width="10.7109375" style="70" bestFit="1" customWidth="1"/>
    <col min="21" max="21" width="13.5703125" style="70" customWidth="1"/>
    <col min="22" max="22" width="13.42578125" style="70" customWidth="1"/>
    <col min="23" max="23" width="21" style="70" bestFit="1" customWidth="1"/>
    <col min="24" max="24" width="14.140625" style="70" customWidth="1"/>
    <col min="25" max="25" width="9.7109375" style="70" bestFit="1" customWidth="1"/>
    <col min="26" max="26" width="19.85546875" style="70" bestFit="1" customWidth="1"/>
    <col min="27" max="27" width="9.140625" style="70"/>
    <col min="28" max="28" width="16" style="70" bestFit="1" customWidth="1"/>
    <col min="29" max="16384" width="9.140625" style="70"/>
  </cols>
  <sheetData>
    <row r="1" spans="1:28" s="67" customFormat="1" ht="105" x14ac:dyDescent="0.25">
      <c r="A1" s="66" t="s">
        <v>45</v>
      </c>
      <c r="B1" s="66" t="s">
        <v>6</v>
      </c>
      <c r="C1" s="66" t="s">
        <v>46</v>
      </c>
      <c r="D1" s="66" t="s">
        <v>47</v>
      </c>
      <c r="E1" s="66" t="str">
        <f t="shared" ref="E1:K16" si="0">U1</f>
        <v>Construction Area</v>
      </c>
      <c r="F1" s="66" t="str">
        <f t="shared" si="0"/>
        <v>Cost of Construction</v>
      </c>
      <c r="G1" s="66" t="str">
        <f t="shared" si="0"/>
        <v>Construction value</v>
      </c>
      <c r="H1" s="66" t="str">
        <f t="shared" si="0"/>
        <v>Land Value (Including Land development)</v>
      </c>
      <c r="I1" s="66" t="str">
        <f t="shared" si="0"/>
        <v>Land Rate (Including Development) per Sq. M.</v>
      </c>
      <c r="J1" s="66" t="str">
        <f>Z1</f>
        <v>Location</v>
      </c>
      <c r="K1" s="66" t="str">
        <f>AA1</f>
        <v>Distance</v>
      </c>
      <c r="L1" s="66"/>
      <c r="M1" s="67" t="s">
        <v>48</v>
      </c>
      <c r="N1" s="67" t="s">
        <v>49</v>
      </c>
      <c r="O1" s="67" t="s">
        <v>50</v>
      </c>
      <c r="P1" s="67" t="s">
        <v>51</v>
      </c>
      <c r="Q1" s="67" t="s">
        <v>52</v>
      </c>
      <c r="R1" s="67" t="s">
        <v>53</v>
      </c>
      <c r="S1" s="67" t="s">
        <v>6</v>
      </c>
      <c r="T1" s="67" t="s">
        <v>5</v>
      </c>
      <c r="U1" s="68" t="s">
        <v>54</v>
      </c>
      <c r="V1" s="68" t="s">
        <v>55</v>
      </c>
      <c r="W1" s="67" t="s">
        <v>56</v>
      </c>
      <c r="X1" s="67" t="s">
        <v>57</v>
      </c>
      <c r="Y1" s="67" t="s">
        <v>58</v>
      </c>
      <c r="Z1" s="67" t="s">
        <v>59</v>
      </c>
      <c r="AA1" s="67" t="s">
        <v>60</v>
      </c>
    </row>
    <row r="2" spans="1:28" x14ac:dyDescent="0.25">
      <c r="A2" s="69">
        <f t="shared" ref="A2:C17" si="1">R2</f>
        <v>8093.6371089528438</v>
      </c>
      <c r="B2" s="69">
        <f t="shared" si="1"/>
        <v>15000000</v>
      </c>
      <c r="C2" s="69">
        <f t="shared" si="1"/>
        <v>1853</v>
      </c>
      <c r="D2" s="69">
        <f t="shared" ref="D2:D18" si="2">ROUND((C2/10.764),0)</f>
        <v>172</v>
      </c>
      <c r="E2" s="66">
        <f t="shared" si="0"/>
        <v>0</v>
      </c>
      <c r="F2" s="66">
        <f t="shared" si="0"/>
        <v>0</v>
      </c>
      <c r="G2" s="66">
        <f t="shared" si="0"/>
        <v>0</v>
      </c>
      <c r="H2" s="66">
        <f t="shared" si="0"/>
        <v>15000000</v>
      </c>
      <c r="I2" s="66">
        <f t="shared" si="0"/>
        <v>1853.3077030853813</v>
      </c>
      <c r="J2" s="66" t="str">
        <f t="shared" si="0"/>
        <v>Tuljapur</v>
      </c>
      <c r="K2" s="66">
        <f t="shared" si="0"/>
        <v>0</v>
      </c>
      <c r="L2" s="66"/>
      <c r="M2" s="70">
        <v>0</v>
      </c>
      <c r="N2" s="70">
        <v>2</v>
      </c>
      <c r="O2" s="70">
        <f t="shared" ref="O2:O18" si="3">N2*40.0001976870614</f>
        <v>80.000395374122803</v>
      </c>
      <c r="P2" s="70">
        <f t="shared" ref="P2:P18" si="4">O2*121.0167464</f>
        <v>9681.3875588899518</v>
      </c>
      <c r="Q2" s="70">
        <f t="shared" ref="Q2:Q18" si="5">P2*8.99870078651798</f>
        <v>87119.909840768407</v>
      </c>
      <c r="R2" s="70">
        <f t="shared" ref="R2:R18" si="6">Q2/10.764</f>
        <v>8093.6371089528438</v>
      </c>
      <c r="S2" s="70">
        <v>15000000</v>
      </c>
      <c r="T2" s="70">
        <f t="shared" ref="T2:T18" si="7">ROUND((S2/R2),0)</f>
        <v>1853</v>
      </c>
      <c r="U2" s="69">
        <v>0</v>
      </c>
      <c r="V2" s="70">
        <v>0</v>
      </c>
      <c r="W2" s="70">
        <f t="shared" ref="W2:W18" si="8">U2*V2</f>
        <v>0</v>
      </c>
      <c r="X2" s="70">
        <f t="shared" ref="X2:X18" si="9">S2-W2</f>
        <v>15000000</v>
      </c>
      <c r="Y2" s="70">
        <f t="shared" ref="Y2:Y18" si="10">X2/R2</f>
        <v>1853.3077030853813</v>
      </c>
      <c r="Z2" s="70" t="s">
        <v>61</v>
      </c>
      <c r="AB2" s="70" t="s">
        <v>62</v>
      </c>
    </row>
    <row r="3" spans="1:28" x14ac:dyDescent="0.25">
      <c r="A3" s="69">
        <f t="shared" si="1"/>
        <v>8093.6371089528438</v>
      </c>
      <c r="B3" s="69">
        <f t="shared" si="1"/>
        <v>7500000</v>
      </c>
      <c r="C3" s="69">
        <f t="shared" si="1"/>
        <v>927</v>
      </c>
      <c r="D3" s="69">
        <f t="shared" si="2"/>
        <v>86</v>
      </c>
      <c r="E3" s="66">
        <f t="shared" si="0"/>
        <v>0</v>
      </c>
      <c r="F3" s="66">
        <f t="shared" si="0"/>
        <v>0</v>
      </c>
      <c r="G3" s="66">
        <f t="shared" si="0"/>
        <v>0</v>
      </c>
      <c r="H3" s="66">
        <f t="shared" si="0"/>
        <v>7500000</v>
      </c>
      <c r="I3" s="66">
        <f t="shared" si="0"/>
        <v>926.65385154269063</v>
      </c>
      <c r="J3" s="66" t="str">
        <f t="shared" si="0"/>
        <v>Tuljapur</v>
      </c>
      <c r="K3" s="66">
        <f t="shared" si="0"/>
        <v>0</v>
      </c>
      <c r="L3" s="66"/>
      <c r="M3" s="70">
        <v>0</v>
      </c>
      <c r="N3" s="70">
        <v>2</v>
      </c>
      <c r="O3" s="70">
        <f t="shared" si="3"/>
        <v>80.000395374122803</v>
      </c>
      <c r="P3" s="70">
        <f t="shared" si="4"/>
        <v>9681.3875588899518</v>
      </c>
      <c r="Q3" s="70">
        <f t="shared" si="5"/>
        <v>87119.909840768407</v>
      </c>
      <c r="R3" s="70">
        <f t="shared" si="6"/>
        <v>8093.6371089528438</v>
      </c>
      <c r="S3" s="70">
        <v>7500000</v>
      </c>
      <c r="T3" s="70">
        <f t="shared" si="7"/>
        <v>927</v>
      </c>
      <c r="U3" s="69">
        <v>0</v>
      </c>
      <c r="V3" s="70">
        <v>0</v>
      </c>
      <c r="W3" s="70">
        <f t="shared" si="8"/>
        <v>0</v>
      </c>
      <c r="X3" s="70">
        <f t="shared" si="9"/>
        <v>7500000</v>
      </c>
      <c r="Y3" s="70">
        <f t="shared" si="10"/>
        <v>926.65385154269063</v>
      </c>
      <c r="Z3" s="70" t="s">
        <v>61</v>
      </c>
      <c r="AB3" s="70" t="s">
        <v>62</v>
      </c>
    </row>
    <row r="4" spans="1:28" x14ac:dyDescent="0.25">
      <c r="A4" s="69">
        <f t="shared" si="1"/>
        <v>92.902266815310298</v>
      </c>
      <c r="B4" s="69">
        <f t="shared" si="1"/>
        <v>251000</v>
      </c>
      <c r="C4" s="69">
        <f t="shared" si="1"/>
        <v>2702</v>
      </c>
      <c r="D4" s="69">
        <f t="shared" si="2"/>
        <v>251</v>
      </c>
      <c r="E4" s="66">
        <f t="shared" si="0"/>
        <v>0</v>
      </c>
      <c r="F4" s="66">
        <f t="shared" si="0"/>
        <v>0</v>
      </c>
      <c r="G4" s="66">
        <f t="shared" si="0"/>
        <v>0</v>
      </c>
      <c r="H4" s="66">
        <f t="shared" si="0"/>
        <v>251000</v>
      </c>
      <c r="I4" s="66">
        <f t="shared" si="0"/>
        <v>2701.7639999999997</v>
      </c>
      <c r="J4" s="66" t="str">
        <f t="shared" si="0"/>
        <v>Tuljapur</v>
      </c>
      <c r="K4" s="66">
        <f t="shared" si="0"/>
        <v>0</v>
      </c>
      <c r="L4" s="66"/>
      <c r="M4" s="70">
        <v>0</v>
      </c>
      <c r="N4" s="70">
        <f t="shared" ref="N4:N18" si="11">M4*2.47107605477881</f>
        <v>0</v>
      </c>
      <c r="O4" s="70">
        <f t="shared" si="3"/>
        <v>0</v>
      </c>
      <c r="P4" s="70">
        <f t="shared" si="4"/>
        <v>0</v>
      </c>
      <c r="Q4" s="70">
        <v>1000</v>
      </c>
      <c r="R4" s="70">
        <f t="shared" si="6"/>
        <v>92.902266815310298</v>
      </c>
      <c r="S4" s="70">
        <v>251000</v>
      </c>
      <c r="T4" s="70">
        <f t="shared" si="7"/>
        <v>2702</v>
      </c>
      <c r="U4" s="69">
        <v>0</v>
      </c>
      <c r="V4" s="70">
        <v>0</v>
      </c>
      <c r="W4" s="70">
        <f t="shared" si="8"/>
        <v>0</v>
      </c>
      <c r="X4" s="70">
        <f t="shared" si="9"/>
        <v>251000</v>
      </c>
      <c r="Y4" s="70">
        <f t="shared" si="10"/>
        <v>2701.7639999999997</v>
      </c>
      <c r="Z4" s="70" t="s">
        <v>61</v>
      </c>
      <c r="AB4" s="70" t="s">
        <v>63</v>
      </c>
    </row>
    <row r="5" spans="1:28" x14ac:dyDescent="0.25">
      <c r="A5" s="69">
        <f t="shared" si="1"/>
        <v>5016.7224080267561</v>
      </c>
      <c r="B5" s="69">
        <f t="shared" si="1"/>
        <v>12000000</v>
      </c>
      <c r="C5" s="69">
        <f t="shared" si="1"/>
        <v>2392</v>
      </c>
      <c r="D5" s="69">
        <f t="shared" si="2"/>
        <v>222</v>
      </c>
      <c r="E5" s="66">
        <f t="shared" si="0"/>
        <v>0</v>
      </c>
      <c r="F5" s="66">
        <f t="shared" si="0"/>
        <v>0</v>
      </c>
      <c r="G5" s="66">
        <f t="shared" si="0"/>
        <v>0</v>
      </c>
      <c r="H5" s="66">
        <f t="shared" si="0"/>
        <v>12000000</v>
      </c>
      <c r="I5" s="66">
        <f t="shared" si="0"/>
        <v>2392</v>
      </c>
      <c r="J5" s="66" t="str">
        <f t="shared" si="0"/>
        <v>Tuljapur</v>
      </c>
      <c r="K5" s="66">
        <f t="shared" si="0"/>
        <v>0</v>
      </c>
      <c r="L5" s="66"/>
      <c r="M5" s="70">
        <v>0</v>
      </c>
      <c r="N5" s="70">
        <f t="shared" si="11"/>
        <v>0</v>
      </c>
      <c r="O5" s="70">
        <f t="shared" si="3"/>
        <v>0</v>
      </c>
      <c r="P5" s="70">
        <f t="shared" si="4"/>
        <v>0</v>
      </c>
      <c r="Q5" s="70">
        <v>54000</v>
      </c>
      <c r="R5" s="70">
        <f t="shared" si="6"/>
        <v>5016.7224080267561</v>
      </c>
      <c r="S5" s="70">
        <v>12000000</v>
      </c>
      <c r="T5" s="70">
        <f t="shared" si="7"/>
        <v>2392</v>
      </c>
      <c r="U5" s="69">
        <v>0</v>
      </c>
      <c r="V5" s="70">
        <v>0</v>
      </c>
      <c r="W5" s="70">
        <f t="shared" si="8"/>
        <v>0</v>
      </c>
      <c r="X5" s="70">
        <f t="shared" si="9"/>
        <v>12000000</v>
      </c>
      <c r="Y5" s="70">
        <f t="shared" si="10"/>
        <v>2392</v>
      </c>
      <c r="Z5" s="70" t="s">
        <v>61</v>
      </c>
      <c r="AB5" s="70" t="s">
        <v>63</v>
      </c>
    </row>
    <row r="6" spans="1:28" x14ac:dyDescent="0.25">
      <c r="A6" s="69">
        <f t="shared" si="1"/>
        <v>185.95</v>
      </c>
      <c r="B6" s="69">
        <f t="shared" si="1"/>
        <v>3500000</v>
      </c>
      <c r="C6" s="69">
        <f t="shared" si="1"/>
        <v>18822</v>
      </c>
      <c r="D6" s="69">
        <f t="shared" si="2"/>
        <v>1749</v>
      </c>
      <c r="E6" s="66">
        <f t="shared" si="0"/>
        <v>0</v>
      </c>
      <c r="F6" s="66">
        <f t="shared" si="0"/>
        <v>0</v>
      </c>
      <c r="G6" s="66">
        <f t="shared" si="0"/>
        <v>0</v>
      </c>
      <c r="H6" s="66">
        <f t="shared" si="0"/>
        <v>3500000</v>
      </c>
      <c r="I6" s="66">
        <f t="shared" si="0"/>
        <v>18822.264049475667</v>
      </c>
      <c r="J6" s="66" t="str">
        <f t="shared" si="0"/>
        <v>Tuljapur</v>
      </c>
      <c r="K6" s="66">
        <f t="shared" si="0"/>
        <v>0</v>
      </c>
      <c r="L6" s="66"/>
      <c r="M6" s="70">
        <v>0</v>
      </c>
      <c r="N6" s="70">
        <f t="shared" si="11"/>
        <v>0</v>
      </c>
      <c r="O6" s="70">
        <f t="shared" si="3"/>
        <v>0</v>
      </c>
      <c r="P6" s="70">
        <f t="shared" si="4"/>
        <v>0</v>
      </c>
      <c r="Q6" s="70">
        <f t="shared" si="5"/>
        <v>0</v>
      </c>
      <c r="R6" s="70">
        <v>185.95</v>
      </c>
      <c r="S6" s="70">
        <v>3500000</v>
      </c>
      <c r="T6" s="70">
        <f t="shared" si="7"/>
        <v>18822</v>
      </c>
      <c r="U6" s="69">
        <v>0</v>
      </c>
      <c r="V6" s="70">
        <v>0</v>
      </c>
      <c r="W6" s="70">
        <f t="shared" si="8"/>
        <v>0</v>
      </c>
      <c r="X6" s="70">
        <f t="shared" si="9"/>
        <v>3500000</v>
      </c>
      <c r="Y6" s="70">
        <f t="shared" si="10"/>
        <v>18822.264049475667</v>
      </c>
      <c r="Z6" s="70" t="s">
        <v>61</v>
      </c>
      <c r="AB6" s="70" t="s">
        <v>63</v>
      </c>
    </row>
    <row r="7" spans="1:28" x14ac:dyDescent="0.25">
      <c r="A7" s="69">
        <f t="shared" si="1"/>
        <v>861.57562244518772</v>
      </c>
      <c r="B7" s="69">
        <f t="shared" si="1"/>
        <v>14800000</v>
      </c>
      <c r="C7" s="69">
        <f t="shared" si="1"/>
        <v>17178</v>
      </c>
      <c r="D7" s="69">
        <f t="shared" si="2"/>
        <v>1596</v>
      </c>
      <c r="E7" s="66">
        <f t="shared" si="0"/>
        <v>0</v>
      </c>
      <c r="F7" s="66">
        <f t="shared" si="0"/>
        <v>0</v>
      </c>
      <c r="G7" s="66">
        <f t="shared" si="0"/>
        <v>0</v>
      </c>
      <c r="H7" s="66">
        <f t="shared" si="0"/>
        <v>14800000</v>
      </c>
      <c r="I7" s="66">
        <f t="shared" si="0"/>
        <v>17177.830493853784</v>
      </c>
      <c r="J7" s="66" t="str">
        <f t="shared" si="0"/>
        <v>Shekapur</v>
      </c>
      <c r="K7" s="66">
        <f t="shared" si="0"/>
        <v>0</v>
      </c>
      <c r="L7" s="66"/>
      <c r="M7" s="70">
        <v>0</v>
      </c>
      <c r="N7" s="70">
        <f t="shared" si="11"/>
        <v>0</v>
      </c>
      <c r="O7" s="70">
        <f t="shared" si="3"/>
        <v>0</v>
      </c>
      <c r="P7" s="70">
        <f t="shared" si="4"/>
        <v>0</v>
      </c>
      <c r="Q7" s="70">
        <v>9274</v>
      </c>
      <c r="R7" s="70">
        <f t="shared" si="6"/>
        <v>861.57562244518772</v>
      </c>
      <c r="S7" s="70">
        <v>14800000</v>
      </c>
      <c r="T7" s="70">
        <f t="shared" si="7"/>
        <v>17178</v>
      </c>
      <c r="U7" s="69">
        <v>0</v>
      </c>
      <c r="V7" s="70">
        <v>0</v>
      </c>
      <c r="W7" s="70">
        <f t="shared" si="8"/>
        <v>0</v>
      </c>
      <c r="X7" s="70">
        <f t="shared" si="9"/>
        <v>14800000</v>
      </c>
      <c r="Y7" s="70">
        <f t="shared" si="10"/>
        <v>17177.830493853784</v>
      </c>
      <c r="Z7" s="70" t="s">
        <v>64</v>
      </c>
      <c r="AB7" s="70" t="s">
        <v>65</v>
      </c>
    </row>
    <row r="8" spans="1:28" x14ac:dyDescent="0.25">
      <c r="A8" s="69">
        <f t="shared" si="1"/>
        <v>0</v>
      </c>
      <c r="B8" s="69">
        <f t="shared" si="1"/>
        <v>0</v>
      </c>
      <c r="C8" s="69" t="e">
        <f t="shared" si="1"/>
        <v>#DIV/0!</v>
      </c>
      <c r="D8" s="69" t="e">
        <f t="shared" si="2"/>
        <v>#DIV/0!</v>
      </c>
      <c r="E8" s="66">
        <f t="shared" si="0"/>
        <v>0</v>
      </c>
      <c r="F8" s="66">
        <f t="shared" si="0"/>
        <v>0</v>
      </c>
      <c r="G8" s="66">
        <f t="shared" si="0"/>
        <v>0</v>
      </c>
      <c r="H8" s="66">
        <f t="shared" si="0"/>
        <v>0</v>
      </c>
      <c r="I8" s="66" t="e">
        <f t="shared" si="0"/>
        <v>#DIV/0!</v>
      </c>
      <c r="J8" s="66">
        <f t="shared" si="0"/>
        <v>0</v>
      </c>
      <c r="K8" s="66">
        <f t="shared" si="0"/>
        <v>0</v>
      </c>
      <c r="L8" s="66"/>
      <c r="M8" s="70">
        <v>0</v>
      </c>
      <c r="N8" s="70">
        <f t="shared" si="11"/>
        <v>0</v>
      </c>
      <c r="O8" s="70">
        <f t="shared" si="3"/>
        <v>0</v>
      </c>
      <c r="P8" s="70">
        <f t="shared" si="4"/>
        <v>0</v>
      </c>
      <c r="Q8" s="70">
        <f t="shared" si="5"/>
        <v>0</v>
      </c>
      <c r="R8" s="70">
        <f t="shared" si="6"/>
        <v>0</v>
      </c>
      <c r="S8" s="70">
        <v>0</v>
      </c>
      <c r="T8" s="70" t="e">
        <f t="shared" si="7"/>
        <v>#DIV/0!</v>
      </c>
      <c r="U8" s="69">
        <v>0</v>
      </c>
      <c r="V8" s="70">
        <v>0</v>
      </c>
      <c r="W8" s="70">
        <f t="shared" si="8"/>
        <v>0</v>
      </c>
      <c r="X8" s="70">
        <f t="shared" si="9"/>
        <v>0</v>
      </c>
      <c r="Y8" s="70" t="e">
        <f t="shared" si="10"/>
        <v>#DIV/0!</v>
      </c>
    </row>
    <row r="9" spans="1:28" x14ac:dyDescent="0.25">
      <c r="A9" s="69">
        <f t="shared" si="1"/>
        <v>0</v>
      </c>
      <c r="B9" s="69">
        <f t="shared" si="1"/>
        <v>0</v>
      </c>
      <c r="C9" s="69" t="e">
        <f t="shared" si="1"/>
        <v>#DIV/0!</v>
      </c>
      <c r="D9" s="69" t="e">
        <f t="shared" si="2"/>
        <v>#DIV/0!</v>
      </c>
      <c r="E9" s="66">
        <f t="shared" si="0"/>
        <v>0</v>
      </c>
      <c r="F9" s="66">
        <f t="shared" si="0"/>
        <v>0</v>
      </c>
      <c r="G9" s="66">
        <f t="shared" si="0"/>
        <v>0</v>
      </c>
      <c r="H9" s="66">
        <f t="shared" si="0"/>
        <v>0</v>
      </c>
      <c r="I9" s="66" t="e">
        <f t="shared" si="0"/>
        <v>#DIV/0!</v>
      </c>
      <c r="J9" s="66">
        <f t="shared" si="0"/>
        <v>0</v>
      </c>
      <c r="K9" s="66">
        <f t="shared" si="0"/>
        <v>0</v>
      </c>
      <c r="L9" s="66"/>
      <c r="M9" s="70">
        <v>0</v>
      </c>
      <c r="N9" s="70">
        <f t="shared" si="11"/>
        <v>0</v>
      </c>
      <c r="O9" s="70">
        <f t="shared" si="3"/>
        <v>0</v>
      </c>
      <c r="P9" s="70">
        <f t="shared" si="4"/>
        <v>0</v>
      </c>
      <c r="Q9" s="70">
        <f t="shared" si="5"/>
        <v>0</v>
      </c>
      <c r="R9" s="70">
        <f t="shared" si="6"/>
        <v>0</v>
      </c>
      <c r="S9" s="70">
        <v>0</v>
      </c>
      <c r="T9" s="70" t="e">
        <f t="shared" si="7"/>
        <v>#DIV/0!</v>
      </c>
      <c r="U9" s="69">
        <v>0</v>
      </c>
      <c r="V9" s="70">
        <v>0</v>
      </c>
      <c r="W9" s="70">
        <f t="shared" si="8"/>
        <v>0</v>
      </c>
      <c r="X9" s="70">
        <f t="shared" si="9"/>
        <v>0</v>
      </c>
      <c r="Y9" s="70" t="e">
        <f t="shared" si="10"/>
        <v>#DIV/0!</v>
      </c>
    </row>
    <row r="10" spans="1:28" x14ac:dyDescent="0.25">
      <c r="A10" s="69">
        <f t="shared" si="1"/>
        <v>0</v>
      </c>
      <c r="B10" s="69">
        <f t="shared" si="1"/>
        <v>0</v>
      </c>
      <c r="C10" s="69" t="e">
        <f t="shared" si="1"/>
        <v>#DIV/0!</v>
      </c>
      <c r="D10" s="69" t="e">
        <f t="shared" si="2"/>
        <v>#DIV/0!</v>
      </c>
      <c r="E10" s="66">
        <f t="shared" si="0"/>
        <v>0</v>
      </c>
      <c r="F10" s="66">
        <f t="shared" si="0"/>
        <v>0</v>
      </c>
      <c r="G10" s="66">
        <f t="shared" si="0"/>
        <v>0</v>
      </c>
      <c r="H10" s="66">
        <f t="shared" si="0"/>
        <v>0</v>
      </c>
      <c r="I10" s="66" t="e">
        <f t="shared" si="0"/>
        <v>#DIV/0!</v>
      </c>
      <c r="J10" s="66">
        <f t="shared" si="0"/>
        <v>0</v>
      </c>
      <c r="K10" s="66">
        <f t="shared" si="0"/>
        <v>0</v>
      </c>
      <c r="L10" s="66"/>
      <c r="M10" s="70">
        <v>0</v>
      </c>
      <c r="N10" s="70">
        <f t="shared" si="11"/>
        <v>0</v>
      </c>
      <c r="O10" s="70">
        <f t="shared" si="3"/>
        <v>0</v>
      </c>
      <c r="P10" s="70">
        <f t="shared" si="4"/>
        <v>0</v>
      </c>
      <c r="Q10" s="70">
        <f t="shared" si="5"/>
        <v>0</v>
      </c>
      <c r="R10" s="70">
        <f t="shared" si="6"/>
        <v>0</v>
      </c>
      <c r="S10" s="70">
        <v>0</v>
      </c>
      <c r="T10" s="70" t="e">
        <f t="shared" si="7"/>
        <v>#DIV/0!</v>
      </c>
      <c r="U10" s="69">
        <v>0</v>
      </c>
      <c r="V10" s="70">
        <v>0</v>
      </c>
      <c r="W10" s="70">
        <f t="shared" si="8"/>
        <v>0</v>
      </c>
      <c r="X10" s="70">
        <f t="shared" si="9"/>
        <v>0</v>
      </c>
      <c r="Y10" s="70" t="e">
        <f t="shared" si="10"/>
        <v>#DIV/0!</v>
      </c>
    </row>
    <row r="11" spans="1:28" x14ac:dyDescent="0.25">
      <c r="A11" s="69">
        <f t="shared" si="1"/>
        <v>0</v>
      </c>
      <c r="B11" s="69">
        <f t="shared" si="1"/>
        <v>0</v>
      </c>
      <c r="C11" s="69" t="e">
        <f t="shared" si="1"/>
        <v>#DIV/0!</v>
      </c>
      <c r="D11" s="69" t="e">
        <f t="shared" si="2"/>
        <v>#DIV/0!</v>
      </c>
      <c r="E11" s="66">
        <f t="shared" si="0"/>
        <v>0</v>
      </c>
      <c r="F11" s="66">
        <f t="shared" si="0"/>
        <v>0</v>
      </c>
      <c r="G11" s="66">
        <f t="shared" si="0"/>
        <v>0</v>
      </c>
      <c r="H11" s="66">
        <f t="shared" si="0"/>
        <v>0</v>
      </c>
      <c r="I11" s="66" t="e">
        <f t="shared" si="0"/>
        <v>#DIV/0!</v>
      </c>
      <c r="J11" s="66">
        <f t="shared" si="0"/>
        <v>0</v>
      </c>
      <c r="K11" s="66">
        <f t="shared" si="0"/>
        <v>0</v>
      </c>
      <c r="L11" s="66"/>
      <c r="M11" s="70">
        <v>0</v>
      </c>
      <c r="N11" s="70">
        <f t="shared" si="11"/>
        <v>0</v>
      </c>
      <c r="O11" s="70">
        <f t="shared" si="3"/>
        <v>0</v>
      </c>
      <c r="P11" s="70">
        <f t="shared" si="4"/>
        <v>0</v>
      </c>
      <c r="Q11" s="70">
        <f t="shared" si="5"/>
        <v>0</v>
      </c>
      <c r="R11" s="70">
        <f t="shared" si="6"/>
        <v>0</v>
      </c>
      <c r="S11" s="70">
        <v>0</v>
      </c>
      <c r="T11" s="70" t="e">
        <f t="shared" si="7"/>
        <v>#DIV/0!</v>
      </c>
      <c r="U11" s="69">
        <v>0</v>
      </c>
      <c r="V11" s="70">
        <v>0</v>
      </c>
      <c r="W11" s="70">
        <f t="shared" si="8"/>
        <v>0</v>
      </c>
      <c r="X11" s="70">
        <f t="shared" si="9"/>
        <v>0</v>
      </c>
      <c r="Y11" s="70" t="e">
        <f t="shared" si="10"/>
        <v>#DIV/0!</v>
      </c>
    </row>
    <row r="12" spans="1:28" x14ac:dyDescent="0.25">
      <c r="A12" s="69">
        <f t="shared" si="1"/>
        <v>0</v>
      </c>
      <c r="B12" s="69">
        <f t="shared" si="1"/>
        <v>0</v>
      </c>
      <c r="C12" s="69" t="e">
        <f t="shared" si="1"/>
        <v>#DIV/0!</v>
      </c>
      <c r="D12" s="69" t="e">
        <f t="shared" si="2"/>
        <v>#DIV/0!</v>
      </c>
      <c r="E12" s="66">
        <f t="shared" si="0"/>
        <v>0</v>
      </c>
      <c r="F12" s="66">
        <f t="shared" si="0"/>
        <v>0</v>
      </c>
      <c r="G12" s="66">
        <f t="shared" si="0"/>
        <v>0</v>
      </c>
      <c r="H12" s="66">
        <f t="shared" si="0"/>
        <v>0</v>
      </c>
      <c r="I12" s="66" t="e">
        <f t="shared" si="0"/>
        <v>#DIV/0!</v>
      </c>
      <c r="J12" s="66">
        <f t="shared" si="0"/>
        <v>0</v>
      </c>
      <c r="K12" s="66">
        <f t="shared" si="0"/>
        <v>0</v>
      </c>
      <c r="L12" s="66"/>
      <c r="M12" s="70">
        <v>0</v>
      </c>
      <c r="N12" s="70">
        <f t="shared" si="11"/>
        <v>0</v>
      </c>
      <c r="O12" s="70">
        <f t="shared" si="3"/>
        <v>0</v>
      </c>
      <c r="P12" s="70">
        <f t="shared" si="4"/>
        <v>0</v>
      </c>
      <c r="Q12" s="70">
        <f t="shared" si="5"/>
        <v>0</v>
      </c>
      <c r="R12" s="70">
        <f t="shared" si="6"/>
        <v>0</v>
      </c>
      <c r="S12" s="70">
        <v>0</v>
      </c>
      <c r="T12" s="70" t="e">
        <f t="shared" si="7"/>
        <v>#DIV/0!</v>
      </c>
      <c r="U12" s="69">
        <v>0</v>
      </c>
      <c r="V12" s="70">
        <v>0</v>
      </c>
      <c r="W12" s="70">
        <f t="shared" si="8"/>
        <v>0</v>
      </c>
      <c r="X12" s="70">
        <f t="shared" si="9"/>
        <v>0</v>
      </c>
      <c r="Y12" s="70" t="e">
        <f t="shared" si="10"/>
        <v>#DIV/0!</v>
      </c>
    </row>
    <row r="13" spans="1:28" x14ac:dyDescent="0.25">
      <c r="A13" s="69">
        <f t="shared" si="1"/>
        <v>0</v>
      </c>
      <c r="B13" s="69">
        <f t="shared" si="1"/>
        <v>0</v>
      </c>
      <c r="C13" s="69" t="e">
        <f t="shared" si="1"/>
        <v>#DIV/0!</v>
      </c>
      <c r="D13" s="69" t="e">
        <f t="shared" si="2"/>
        <v>#DIV/0!</v>
      </c>
      <c r="E13" s="66">
        <f t="shared" si="0"/>
        <v>0</v>
      </c>
      <c r="F13" s="66">
        <f t="shared" si="0"/>
        <v>0</v>
      </c>
      <c r="G13" s="66">
        <f t="shared" si="0"/>
        <v>0</v>
      </c>
      <c r="H13" s="66">
        <f t="shared" si="0"/>
        <v>0</v>
      </c>
      <c r="I13" s="66" t="e">
        <f t="shared" si="0"/>
        <v>#DIV/0!</v>
      </c>
      <c r="J13" s="66">
        <f t="shared" si="0"/>
        <v>0</v>
      </c>
      <c r="K13" s="66">
        <f t="shared" si="0"/>
        <v>0</v>
      </c>
      <c r="L13" s="66"/>
      <c r="M13" s="70">
        <v>0</v>
      </c>
      <c r="N13" s="70">
        <f t="shared" si="11"/>
        <v>0</v>
      </c>
      <c r="O13" s="70">
        <f t="shared" si="3"/>
        <v>0</v>
      </c>
      <c r="P13" s="70">
        <f t="shared" si="4"/>
        <v>0</v>
      </c>
      <c r="Q13" s="70">
        <f t="shared" si="5"/>
        <v>0</v>
      </c>
      <c r="R13" s="70">
        <f t="shared" si="6"/>
        <v>0</v>
      </c>
      <c r="S13" s="70">
        <v>0</v>
      </c>
      <c r="T13" s="70" t="e">
        <f t="shared" si="7"/>
        <v>#DIV/0!</v>
      </c>
      <c r="U13" s="69">
        <v>0</v>
      </c>
      <c r="V13" s="70">
        <v>0</v>
      </c>
      <c r="W13" s="70">
        <f t="shared" si="8"/>
        <v>0</v>
      </c>
      <c r="X13" s="70">
        <f t="shared" si="9"/>
        <v>0</v>
      </c>
      <c r="Y13" s="70" t="e">
        <f t="shared" si="10"/>
        <v>#DIV/0!</v>
      </c>
    </row>
    <row r="14" spans="1:28" x14ac:dyDescent="0.25">
      <c r="A14" s="69">
        <f t="shared" si="1"/>
        <v>0</v>
      </c>
      <c r="B14" s="69">
        <f t="shared" si="1"/>
        <v>0</v>
      </c>
      <c r="C14" s="69" t="e">
        <f t="shared" si="1"/>
        <v>#DIV/0!</v>
      </c>
      <c r="D14" s="69" t="e">
        <f t="shared" si="2"/>
        <v>#DIV/0!</v>
      </c>
      <c r="E14" s="66">
        <f t="shared" si="0"/>
        <v>0</v>
      </c>
      <c r="F14" s="66">
        <f t="shared" si="0"/>
        <v>0</v>
      </c>
      <c r="G14" s="66">
        <f t="shared" si="0"/>
        <v>0</v>
      </c>
      <c r="H14" s="66">
        <f t="shared" si="0"/>
        <v>0</v>
      </c>
      <c r="I14" s="66" t="e">
        <f t="shared" si="0"/>
        <v>#DIV/0!</v>
      </c>
      <c r="J14" s="66">
        <f t="shared" si="0"/>
        <v>0</v>
      </c>
      <c r="K14" s="66">
        <f t="shared" si="0"/>
        <v>0</v>
      </c>
      <c r="L14" s="66"/>
      <c r="M14" s="70">
        <v>0</v>
      </c>
      <c r="N14" s="70">
        <f t="shared" si="11"/>
        <v>0</v>
      </c>
      <c r="O14" s="70">
        <f t="shared" si="3"/>
        <v>0</v>
      </c>
      <c r="P14" s="70">
        <f t="shared" si="4"/>
        <v>0</v>
      </c>
      <c r="Q14" s="70">
        <f t="shared" si="5"/>
        <v>0</v>
      </c>
      <c r="R14" s="70">
        <f t="shared" si="6"/>
        <v>0</v>
      </c>
      <c r="S14" s="70">
        <v>0</v>
      </c>
      <c r="T14" s="70" t="e">
        <f t="shared" si="7"/>
        <v>#DIV/0!</v>
      </c>
      <c r="U14" s="69">
        <v>0</v>
      </c>
      <c r="V14" s="70">
        <v>0</v>
      </c>
      <c r="W14" s="70">
        <f t="shared" si="8"/>
        <v>0</v>
      </c>
      <c r="X14" s="70">
        <f t="shared" si="9"/>
        <v>0</v>
      </c>
      <c r="Y14" s="70" t="e">
        <f t="shared" si="10"/>
        <v>#DIV/0!</v>
      </c>
    </row>
    <row r="15" spans="1:28" x14ac:dyDescent="0.25">
      <c r="A15" s="69">
        <f t="shared" si="1"/>
        <v>0</v>
      </c>
      <c r="B15" s="69">
        <f t="shared" si="1"/>
        <v>0</v>
      </c>
      <c r="C15" s="69" t="e">
        <f t="shared" si="1"/>
        <v>#DIV/0!</v>
      </c>
      <c r="D15" s="69" t="e">
        <f t="shared" si="2"/>
        <v>#DIV/0!</v>
      </c>
      <c r="E15" s="66">
        <f t="shared" si="0"/>
        <v>0</v>
      </c>
      <c r="F15" s="66">
        <f t="shared" si="0"/>
        <v>0</v>
      </c>
      <c r="G15" s="66">
        <f t="shared" si="0"/>
        <v>0</v>
      </c>
      <c r="H15" s="66">
        <f t="shared" si="0"/>
        <v>0</v>
      </c>
      <c r="I15" s="66" t="e">
        <f t="shared" si="0"/>
        <v>#DIV/0!</v>
      </c>
      <c r="J15" s="66">
        <f t="shared" si="0"/>
        <v>0</v>
      </c>
      <c r="K15" s="66">
        <f t="shared" si="0"/>
        <v>0</v>
      </c>
      <c r="L15" s="66"/>
      <c r="M15" s="70">
        <v>0</v>
      </c>
      <c r="N15" s="70">
        <f t="shared" si="11"/>
        <v>0</v>
      </c>
      <c r="O15" s="70">
        <f t="shared" si="3"/>
        <v>0</v>
      </c>
      <c r="P15" s="70">
        <f t="shared" si="4"/>
        <v>0</v>
      </c>
      <c r="Q15" s="70">
        <f t="shared" si="5"/>
        <v>0</v>
      </c>
      <c r="R15" s="70">
        <f t="shared" si="6"/>
        <v>0</v>
      </c>
      <c r="S15" s="70">
        <v>0</v>
      </c>
      <c r="T15" s="70" t="e">
        <f t="shared" si="7"/>
        <v>#DIV/0!</v>
      </c>
      <c r="U15" s="69">
        <v>0</v>
      </c>
      <c r="V15" s="70">
        <v>0</v>
      </c>
      <c r="W15" s="70">
        <f t="shared" si="8"/>
        <v>0</v>
      </c>
      <c r="X15" s="70">
        <f t="shared" si="9"/>
        <v>0</v>
      </c>
      <c r="Y15" s="70" t="e">
        <f t="shared" si="10"/>
        <v>#DIV/0!</v>
      </c>
    </row>
    <row r="16" spans="1:28" x14ac:dyDescent="0.25">
      <c r="A16" s="69">
        <f t="shared" si="1"/>
        <v>0</v>
      </c>
      <c r="B16" s="69">
        <f t="shared" si="1"/>
        <v>0</v>
      </c>
      <c r="C16" s="69" t="e">
        <f t="shared" si="1"/>
        <v>#DIV/0!</v>
      </c>
      <c r="D16" s="69" t="e">
        <f t="shared" si="2"/>
        <v>#DIV/0!</v>
      </c>
      <c r="E16" s="66">
        <f t="shared" si="0"/>
        <v>0</v>
      </c>
      <c r="F16" s="66">
        <f t="shared" si="0"/>
        <v>0</v>
      </c>
      <c r="G16" s="66">
        <f t="shared" si="0"/>
        <v>0</v>
      </c>
      <c r="H16" s="66">
        <f t="shared" si="0"/>
        <v>0</v>
      </c>
      <c r="I16" s="66" t="e">
        <f t="shared" si="0"/>
        <v>#DIV/0!</v>
      </c>
      <c r="J16" s="66">
        <f t="shared" si="0"/>
        <v>0</v>
      </c>
      <c r="K16" s="66">
        <f t="shared" si="0"/>
        <v>0</v>
      </c>
      <c r="L16" s="66"/>
      <c r="M16" s="70">
        <v>0</v>
      </c>
      <c r="N16" s="70">
        <f t="shared" si="11"/>
        <v>0</v>
      </c>
      <c r="O16" s="70">
        <f t="shared" si="3"/>
        <v>0</v>
      </c>
      <c r="P16" s="70">
        <f t="shared" si="4"/>
        <v>0</v>
      </c>
      <c r="Q16" s="70">
        <f t="shared" si="5"/>
        <v>0</v>
      </c>
      <c r="R16" s="70">
        <f t="shared" si="6"/>
        <v>0</v>
      </c>
      <c r="S16" s="70">
        <v>0</v>
      </c>
      <c r="T16" s="70" t="e">
        <f t="shared" si="7"/>
        <v>#DIV/0!</v>
      </c>
      <c r="U16" s="69">
        <v>0</v>
      </c>
      <c r="V16" s="70">
        <v>0</v>
      </c>
      <c r="W16" s="70">
        <f t="shared" si="8"/>
        <v>0</v>
      </c>
      <c r="X16" s="70">
        <f t="shared" si="9"/>
        <v>0</v>
      </c>
      <c r="Y16" s="70" t="e">
        <f t="shared" si="10"/>
        <v>#DIV/0!</v>
      </c>
    </row>
    <row r="17" spans="1:25" x14ac:dyDescent="0.25">
      <c r="A17" s="69">
        <f t="shared" si="1"/>
        <v>0</v>
      </c>
      <c r="B17" s="69">
        <f t="shared" si="1"/>
        <v>0</v>
      </c>
      <c r="C17" s="69" t="e">
        <f t="shared" si="1"/>
        <v>#DIV/0!</v>
      </c>
      <c r="D17" s="69" t="e">
        <f t="shared" si="2"/>
        <v>#DIV/0!</v>
      </c>
      <c r="E17" s="66">
        <f t="shared" ref="E17:K18" si="12">U17</f>
        <v>0</v>
      </c>
      <c r="F17" s="66">
        <f t="shared" si="12"/>
        <v>0</v>
      </c>
      <c r="G17" s="66">
        <f t="shared" si="12"/>
        <v>0</v>
      </c>
      <c r="H17" s="66">
        <f t="shared" si="12"/>
        <v>0</v>
      </c>
      <c r="I17" s="66" t="e">
        <f t="shared" si="12"/>
        <v>#DIV/0!</v>
      </c>
      <c r="J17" s="66">
        <f t="shared" si="12"/>
        <v>0</v>
      </c>
      <c r="K17" s="66">
        <f t="shared" si="12"/>
        <v>0</v>
      </c>
      <c r="L17" s="66"/>
      <c r="M17" s="70">
        <v>0</v>
      </c>
      <c r="N17" s="70">
        <f t="shared" si="11"/>
        <v>0</v>
      </c>
      <c r="O17" s="70">
        <f t="shared" si="3"/>
        <v>0</v>
      </c>
      <c r="P17" s="70">
        <f t="shared" si="4"/>
        <v>0</v>
      </c>
      <c r="Q17" s="70">
        <f t="shared" si="5"/>
        <v>0</v>
      </c>
      <c r="R17" s="70">
        <f t="shared" si="6"/>
        <v>0</v>
      </c>
      <c r="S17" s="70">
        <v>0</v>
      </c>
      <c r="T17" s="70" t="e">
        <f t="shared" si="7"/>
        <v>#DIV/0!</v>
      </c>
      <c r="U17" s="69">
        <v>0</v>
      </c>
      <c r="V17" s="70">
        <v>0</v>
      </c>
      <c r="W17" s="70">
        <f t="shared" si="8"/>
        <v>0</v>
      </c>
      <c r="X17" s="70">
        <f t="shared" si="9"/>
        <v>0</v>
      </c>
      <c r="Y17" s="70" t="e">
        <f t="shared" si="10"/>
        <v>#DIV/0!</v>
      </c>
    </row>
    <row r="18" spans="1:25" x14ac:dyDescent="0.25">
      <c r="A18" s="69">
        <f t="shared" ref="A18:C18" si="13">R18</f>
        <v>0</v>
      </c>
      <c r="B18" s="69">
        <f t="shared" si="13"/>
        <v>0</v>
      </c>
      <c r="C18" s="69" t="e">
        <f t="shared" si="13"/>
        <v>#DIV/0!</v>
      </c>
      <c r="D18" s="69" t="e">
        <f t="shared" si="2"/>
        <v>#DIV/0!</v>
      </c>
      <c r="E18" s="66">
        <f t="shared" si="12"/>
        <v>0</v>
      </c>
      <c r="F18" s="66">
        <f t="shared" si="12"/>
        <v>0</v>
      </c>
      <c r="G18" s="66">
        <f t="shared" si="12"/>
        <v>0</v>
      </c>
      <c r="H18" s="66">
        <f t="shared" si="12"/>
        <v>0</v>
      </c>
      <c r="I18" s="66" t="e">
        <f t="shared" si="12"/>
        <v>#DIV/0!</v>
      </c>
      <c r="J18" s="66">
        <f t="shared" si="12"/>
        <v>0</v>
      </c>
      <c r="K18" s="66">
        <f t="shared" si="12"/>
        <v>0</v>
      </c>
      <c r="L18" s="66"/>
      <c r="M18" s="70">
        <v>0</v>
      </c>
      <c r="N18" s="70">
        <f t="shared" si="11"/>
        <v>0</v>
      </c>
      <c r="O18" s="70">
        <f t="shared" si="3"/>
        <v>0</v>
      </c>
      <c r="P18" s="70">
        <f t="shared" si="4"/>
        <v>0</v>
      </c>
      <c r="Q18" s="70">
        <f t="shared" si="5"/>
        <v>0</v>
      </c>
      <c r="R18" s="70">
        <f t="shared" si="6"/>
        <v>0</v>
      </c>
      <c r="S18" s="70">
        <v>0</v>
      </c>
      <c r="T18" s="70" t="e">
        <f t="shared" si="7"/>
        <v>#DIV/0!</v>
      </c>
      <c r="U18" s="69">
        <v>0</v>
      </c>
      <c r="V18" s="70">
        <v>0</v>
      </c>
      <c r="W18" s="70">
        <f t="shared" si="8"/>
        <v>0</v>
      </c>
      <c r="X18" s="70">
        <f t="shared" si="9"/>
        <v>0</v>
      </c>
      <c r="Y18" s="70" t="e">
        <f t="shared" si="10"/>
        <v>#DIV/0!</v>
      </c>
    </row>
    <row r="22" spans="1:25" x14ac:dyDescent="0.25">
      <c r="M22" s="70">
        <v>1172.32</v>
      </c>
      <c r="N22" s="70">
        <f>M22*10.764</f>
        <v>12618.852479999998</v>
      </c>
      <c r="O22" s="70">
        <f>N22/121.0167464</f>
        <v>104.27360555778417</v>
      </c>
      <c r="P22" s="70">
        <v>105000</v>
      </c>
      <c r="Q22" s="70">
        <f>O22*P22</f>
        <v>10948728.583567338</v>
      </c>
    </row>
    <row r="23" spans="1:25" x14ac:dyDescent="0.25">
      <c r="M23" s="70">
        <v>1439</v>
      </c>
      <c r="N23" s="70">
        <f>M23*10.764</f>
        <v>15489.395999999999</v>
      </c>
      <c r="O23" s="70">
        <f>N23/121.0167464</f>
        <v>127.99382284500088</v>
      </c>
      <c r="P23" s="70">
        <v>105000</v>
      </c>
      <c r="Q23" s="70">
        <f>O23*P23</f>
        <v>13439351.398725092</v>
      </c>
    </row>
    <row r="24" spans="1:25" x14ac:dyDescent="0.25">
      <c r="F24" s="70">
        <f>30000/10.764</f>
        <v>2787.0680044593091</v>
      </c>
    </row>
    <row r="27" spans="1:25" x14ac:dyDescent="0.25">
      <c r="Q27" s="70">
        <v>11107789</v>
      </c>
      <c r="R27" s="70">
        <v>17424</v>
      </c>
      <c r="S27" s="70">
        <f>Q27/R27</f>
        <v>637.49936868686871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C294-D4CD-4D7E-AC3A-C812736102DE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F8795-BE01-4DAA-A9FE-615D8E5370A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D3613-9E1B-45FC-BC19-6DE9D244E19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68E6B-8122-4B53-BC30-10CABE3C1C7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95C5E-86A8-496C-AF7A-225CB9AD30D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39491-1DBB-4EE3-ABB9-5C88A49271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Valuation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2024-04-22T09:34:05Z</dcterms:modified>
</cp:coreProperties>
</file>