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Report Making Cases\Auto Pack Machines Private Limited-  Sagaon\"/>
    </mc:Choice>
  </mc:AlternateContent>
  <xr:revisionPtr revIDLastSave="0" documentId="13_ncr:1_{D173848C-A3E3-463B-99DF-22DB4A09D8E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Valuation " sheetId="4" r:id="rId1"/>
    <sheet name="Sheet1" sheetId="5" r:id="rId2"/>
    <sheet name="Sheet2" sheetId="6" r:id="rId3"/>
    <sheet name="Sheet3" sheetId="7" r:id="rId4"/>
    <sheet name="Sheet4" sheetId="8" r:id="rId5"/>
  </sheets>
  <calcPr calcId="191029"/>
</workbook>
</file>

<file path=xl/calcChain.xml><?xml version="1.0" encoding="utf-8"?>
<calcChain xmlns="http://schemas.openxmlformats.org/spreadsheetml/2006/main">
  <c r="M9" i="4" l="1"/>
  <c r="L9" i="4"/>
  <c r="Q16" i="6"/>
  <c r="T14" i="5"/>
  <c r="G26" i="4"/>
  <c r="O20" i="4" l="1"/>
  <c r="N20" i="4"/>
  <c r="M20" i="4" s="1"/>
  <c r="O19" i="4"/>
  <c r="N19" i="4"/>
  <c r="O18" i="4"/>
  <c r="N18" i="4"/>
  <c r="M18" i="4" s="1"/>
  <c r="O17" i="4"/>
  <c r="N17" i="4"/>
  <c r="M17" i="4" s="1"/>
  <c r="O16" i="4"/>
  <c r="N16" i="4"/>
  <c r="M16" i="4" s="1"/>
  <c r="O15" i="4"/>
  <c r="N15" i="4"/>
  <c r="M15" i="4" s="1"/>
  <c r="C23" i="4"/>
  <c r="M19" i="4" l="1"/>
  <c r="O14" i="4"/>
  <c r="C123" i="4" l="1"/>
  <c r="B92" i="4" l="1"/>
  <c r="B93" i="4" s="1"/>
  <c r="O22" i="4"/>
  <c r="O23" i="4" s="1"/>
  <c r="N22" i="4"/>
  <c r="M22" i="4" l="1"/>
  <c r="H14" i="4" l="1"/>
  <c r="I14" i="4" l="1"/>
  <c r="J14" i="4" l="1"/>
  <c r="K14" i="4" s="1"/>
  <c r="L14" i="4" s="1"/>
  <c r="N14" i="4" s="1"/>
  <c r="N23" i="4" s="1"/>
  <c r="E43" i="4" s="1"/>
  <c r="M14" i="4" l="1"/>
  <c r="M23" i="4" s="1"/>
  <c r="C9" i="4"/>
  <c r="C36" i="4" s="1"/>
  <c r="C33" i="4"/>
  <c r="C39" i="4" s="1"/>
  <c r="C43" i="4"/>
  <c r="C28" i="4" l="1"/>
  <c r="C37" i="4" l="1"/>
  <c r="C44" i="4"/>
  <c r="C40" i="4" l="1"/>
  <c r="C42" i="4" s="1"/>
  <c r="C41" i="4" l="1"/>
</calcChain>
</file>

<file path=xl/sharedStrings.xml><?xml version="1.0" encoding="utf-8"?>
<sst xmlns="http://schemas.openxmlformats.org/spreadsheetml/2006/main" count="52" uniqueCount="43">
  <si>
    <t>Year Of Const.</t>
  </si>
  <si>
    <t>Valuation Year</t>
  </si>
  <si>
    <t>Total Life of Structure</t>
  </si>
  <si>
    <t>% of the depreciation rate to be deducted</t>
  </si>
  <si>
    <t>% Value</t>
  </si>
  <si>
    <t>Rate</t>
  </si>
  <si>
    <t>Value</t>
  </si>
  <si>
    <t>Realisable Value</t>
  </si>
  <si>
    <t>Distress Value</t>
  </si>
  <si>
    <t>land area</t>
  </si>
  <si>
    <t>Land Development</t>
  </si>
  <si>
    <t>Land Value</t>
  </si>
  <si>
    <t>Structure Value</t>
  </si>
  <si>
    <t>Land Development Value</t>
  </si>
  <si>
    <t>Final Depreciated Rate to be considered</t>
  </si>
  <si>
    <t>Final Depreciated Value to be considered</t>
  </si>
  <si>
    <t xml:space="preserve"> Value</t>
  </si>
  <si>
    <t>Structure No.</t>
  </si>
  <si>
    <t>Estimated Replacement Rate</t>
  </si>
  <si>
    <t>Balance Life of Structures in Years</t>
  </si>
  <si>
    <t>Depreciation</t>
  </si>
  <si>
    <t>Estimated Replacement Cost / Insurable Value</t>
  </si>
  <si>
    <r>
      <t>(</t>
    </r>
    <r>
      <rPr>
        <b/>
        <sz val="11"/>
        <rFont val="Rupee Foradian"/>
        <family val="2"/>
      </rPr>
      <t>`</t>
    </r>
    <r>
      <rPr>
        <b/>
        <sz val="11"/>
        <rFont val="Calibri"/>
        <family val="2"/>
      </rPr>
      <t>)</t>
    </r>
  </si>
  <si>
    <t>Interior and other Development</t>
  </si>
  <si>
    <t>Built up area</t>
  </si>
  <si>
    <t>Interior and Other Development</t>
  </si>
  <si>
    <t>Insurable Value</t>
  </si>
  <si>
    <t>Guideline Value</t>
  </si>
  <si>
    <t>(Sq. M.)</t>
  </si>
  <si>
    <t xml:space="preserve">Built Up Area </t>
  </si>
  <si>
    <t>Total Fair Market Value</t>
  </si>
  <si>
    <t>`</t>
  </si>
  <si>
    <t>Age Of Build. In Years(approx)</t>
  </si>
  <si>
    <t>Sq.M</t>
  </si>
  <si>
    <t>Total BUA</t>
  </si>
  <si>
    <t>Structure Value (as per approved plan)</t>
  </si>
  <si>
    <t xml:space="preserve"> </t>
  </si>
  <si>
    <t>Terrace area</t>
  </si>
  <si>
    <t>per Sq.M</t>
  </si>
  <si>
    <t>Dombivali Industrial Estate, Phase - II, Plot No. 18, Village - Sagaon, Taluka - Kalyan, District - Thane, State - Maharashtra, India</t>
  </si>
  <si>
    <t>M/S. AUTO PACK MACHINES PRIVATE LIMITED</t>
  </si>
  <si>
    <t xml:space="preserve">Ground Floor  </t>
  </si>
  <si>
    <t>Per Sq.M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</si>
</sst>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11"/>
      <color rgb="FFFF0000"/>
      <name val="Arial Narrow"/>
      <family val="2"/>
    </font>
    <font>
      <b/>
      <sz val="10"/>
      <name val="Arial Narrow"/>
      <family val="2"/>
    </font>
    <font>
      <b/>
      <sz val="11"/>
      <name val="Calibri"/>
      <family val="2"/>
    </font>
    <font>
      <b/>
      <sz val="11"/>
      <color theme="1"/>
      <name val="Arial Narrow"/>
      <family val="2"/>
    </font>
    <font>
      <sz val="11"/>
      <name val="Arial Narrow"/>
      <family val="2"/>
    </font>
    <font>
      <b/>
      <sz val="11"/>
      <color rgb="FFFF0000"/>
      <name val="Arial Narrow"/>
      <family val="2"/>
    </font>
    <font>
      <sz val="11"/>
      <color theme="1"/>
      <name val="Calibri"/>
      <family val="2"/>
      <scheme val="minor"/>
    </font>
    <font>
      <b/>
      <sz val="11"/>
      <name val="Arial Narrow"/>
      <family val="2"/>
    </font>
    <font>
      <sz val="8"/>
      <name val="Calibri"/>
      <family val="2"/>
      <scheme val="minor"/>
    </font>
    <font>
      <b/>
      <sz val="11"/>
      <name val="Rupee Foradian"/>
      <family val="2"/>
    </font>
    <font>
      <sz val="11"/>
      <color rgb="FF000000"/>
      <name val="Arial Narrow"/>
      <family val="2"/>
    </font>
    <font>
      <b/>
      <sz val="11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  <font>
      <sz val="13"/>
      <color theme="1"/>
      <name val="Arial"/>
      <family val="2"/>
    </font>
    <font>
      <b/>
      <sz val="14"/>
      <color theme="1"/>
      <name val="Arial Narrow"/>
      <family val="2"/>
    </font>
    <font>
      <u/>
      <sz val="11"/>
      <color rgb="FFFF0000"/>
      <name val="Arial Narrow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</cellStyleXfs>
  <cellXfs count="10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top" wrapText="1" shrinkToFit="1"/>
    </xf>
    <xf numFmtId="0" fontId="3" fillId="0" borderId="0" xfId="0" applyFont="1"/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wrapText="1"/>
    </xf>
    <xf numFmtId="0" fontId="8" fillId="0" borderId="0" xfId="0" applyFont="1" applyAlignment="1">
      <alignment horizontal="center" vertical="top"/>
    </xf>
    <xf numFmtId="4" fontId="1" fillId="0" borderId="0" xfId="0" applyNumberFormat="1" applyFont="1"/>
    <xf numFmtId="4" fontId="3" fillId="0" borderId="0" xfId="0" applyNumberFormat="1" applyFont="1"/>
    <xf numFmtId="4" fontId="8" fillId="0" borderId="0" xfId="0" applyNumberFormat="1" applyFont="1"/>
    <xf numFmtId="0" fontId="8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4" fontId="7" fillId="0" borderId="1" xfId="0" applyNumberFormat="1" applyFont="1" applyBorder="1"/>
    <xf numFmtId="2" fontId="3" fillId="0" borderId="0" xfId="0" applyNumberFormat="1" applyFont="1"/>
    <xf numFmtId="0" fontId="1" fillId="0" borderId="0" xfId="0" applyFont="1" applyAlignment="1">
      <alignment horizontal="center"/>
    </xf>
    <xf numFmtId="0" fontId="7" fillId="0" borderId="0" xfId="0" applyFont="1"/>
    <xf numFmtId="43" fontId="7" fillId="0" borderId="0" xfId="1" applyFont="1"/>
    <xf numFmtId="43" fontId="1" fillId="0" borderId="0" xfId="0" applyNumberFormat="1" applyFont="1"/>
    <xf numFmtId="43" fontId="3" fillId="0" borderId="0" xfId="0" applyNumberFormat="1" applyFont="1"/>
    <xf numFmtId="0" fontId="10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7" fillId="0" borderId="1" xfId="1" applyNumberFormat="1" applyFont="1" applyBorder="1" applyAlignment="1">
      <alignment vertical="center" wrapText="1"/>
    </xf>
    <xf numFmtId="0" fontId="1" fillId="0" borderId="0" xfId="0" applyFont="1" applyAlignment="1">
      <alignment vertical="top"/>
    </xf>
    <xf numFmtId="0" fontId="6" fillId="0" borderId="1" xfId="0" applyFont="1" applyBorder="1" applyAlignment="1">
      <alignment vertical="top" wrapText="1"/>
    </xf>
    <xf numFmtId="0" fontId="6" fillId="0" borderId="0" xfId="0" applyFont="1"/>
    <xf numFmtId="0" fontId="1" fillId="0" borderId="0" xfId="0" applyFont="1" applyAlignment="1">
      <alignment vertical="top" wrapText="1"/>
    </xf>
    <xf numFmtId="0" fontId="3" fillId="0" borderId="0" xfId="0" applyFont="1" applyAlignment="1">
      <alignment vertical="top"/>
    </xf>
    <xf numFmtId="4" fontId="7" fillId="0" borderId="0" xfId="0" applyNumberFormat="1" applyFont="1" applyAlignment="1">
      <alignment vertical="top"/>
    </xf>
    <xf numFmtId="0" fontId="4" fillId="0" borderId="0" xfId="0" applyFont="1" applyAlignment="1">
      <alignment horizontal="center" vertical="top" wrapText="1" shrinkToFit="1"/>
    </xf>
    <xf numFmtId="0" fontId="7" fillId="0" borderId="1" xfId="0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1" fillId="0" borderId="0" xfId="0" applyFont="1" applyAlignment="1">
      <alignment horizontal="right" vertical="top" wrapText="1"/>
    </xf>
    <xf numFmtId="0" fontId="13" fillId="0" borderId="0" xfId="0" applyFont="1" applyAlignment="1">
      <alignment horizontal="left" vertical="top" wrapText="1"/>
    </xf>
    <xf numFmtId="0" fontId="6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13" fillId="0" borderId="0" xfId="0" applyFont="1" applyAlignment="1">
      <alignment horizontal="right" vertical="top" wrapText="1"/>
    </xf>
    <xf numFmtId="0" fontId="7" fillId="0" borderId="1" xfId="0" applyFont="1" applyBorder="1"/>
    <xf numFmtId="0" fontId="7" fillId="0" borderId="1" xfId="0" applyFont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4" fontId="7" fillId="0" borderId="0" xfId="0" applyNumberFormat="1" applyFont="1"/>
    <xf numFmtId="0" fontId="4" fillId="0" borderId="1" xfId="0" applyFont="1" applyBorder="1" applyAlignment="1">
      <alignment horizontal="center" vertical="top" wrapText="1" shrinkToFit="1"/>
    </xf>
    <xf numFmtId="0" fontId="3" fillId="0" borderId="0" xfId="0" applyFont="1" applyAlignment="1">
      <alignment horizontal="right" vertical="top" wrapText="1"/>
    </xf>
    <xf numFmtId="43" fontId="7" fillId="0" borderId="1" xfId="1" applyFont="1" applyBorder="1" applyAlignment="1">
      <alignment vertical="center" wrapText="1"/>
    </xf>
    <xf numFmtId="43" fontId="8" fillId="0" borderId="1" xfId="1" applyFont="1" applyBorder="1" applyAlignment="1">
      <alignment horizontal="right" vertical="center"/>
    </xf>
    <xf numFmtId="43" fontId="10" fillId="0" borderId="1" xfId="1" applyFont="1" applyBorder="1" applyAlignment="1">
      <alignment vertical="center" wrapText="1"/>
    </xf>
    <xf numFmtId="0" fontId="6" fillId="0" borderId="1" xfId="1" applyNumberFormat="1" applyFont="1" applyBorder="1" applyAlignment="1">
      <alignment horizontal="right" vertical="center"/>
    </xf>
    <xf numFmtId="43" fontId="6" fillId="0" borderId="1" xfId="1" applyFont="1" applyBorder="1"/>
    <xf numFmtId="0" fontId="1" fillId="0" borderId="1" xfId="0" applyFont="1" applyBorder="1"/>
    <xf numFmtId="43" fontId="1" fillId="0" borderId="0" xfId="0" applyNumberFormat="1" applyFont="1" applyAlignment="1">
      <alignment vertical="top"/>
    </xf>
    <xf numFmtId="0" fontId="6" fillId="0" borderId="3" xfId="0" applyFont="1" applyBorder="1" applyAlignment="1">
      <alignment vertical="top" wrapText="1"/>
    </xf>
    <xf numFmtId="0" fontId="6" fillId="0" borderId="0" xfId="1" applyNumberFormat="1" applyFont="1" applyBorder="1" applyAlignment="1">
      <alignment horizontal="right" vertical="center"/>
    </xf>
    <xf numFmtId="43" fontId="8" fillId="0" borderId="0" xfId="1" applyFont="1" applyBorder="1" applyAlignment="1">
      <alignment horizontal="right" vertical="center"/>
    </xf>
    <xf numFmtId="43" fontId="7" fillId="0" borderId="0" xfId="1" applyFont="1" applyBorder="1" applyAlignment="1">
      <alignment vertical="center" wrapText="1"/>
    </xf>
    <xf numFmtId="43" fontId="10" fillId="0" borderId="0" xfId="1" applyFont="1" applyBorder="1" applyAlignment="1">
      <alignment vertical="center" wrapText="1"/>
    </xf>
    <xf numFmtId="43" fontId="6" fillId="0" borderId="0" xfId="1" applyFont="1" applyBorder="1"/>
    <xf numFmtId="2" fontId="1" fillId="0" borderId="0" xfId="1" applyNumberFormat="1" applyFont="1"/>
    <xf numFmtId="2" fontId="7" fillId="0" borderId="1" xfId="1" applyNumberFormat="1" applyFont="1" applyBorder="1" applyAlignment="1">
      <alignment vertical="top"/>
    </xf>
    <xf numFmtId="2" fontId="7" fillId="0" borderId="1" xfId="1" applyNumberFormat="1" applyFont="1" applyBorder="1"/>
    <xf numFmtId="2" fontId="7" fillId="0" borderId="0" xfId="1" applyNumberFormat="1" applyFont="1" applyBorder="1"/>
    <xf numFmtId="2" fontId="4" fillId="0" borderId="1" xfId="1" applyNumberFormat="1" applyFont="1" applyBorder="1" applyAlignment="1">
      <alignment horizontal="center" vertical="top" wrapText="1" shrinkToFit="1"/>
    </xf>
    <xf numFmtId="2" fontId="1" fillId="0" borderId="1" xfId="1" applyNumberFormat="1" applyFont="1" applyBorder="1"/>
    <xf numFmtId="2" fontId="6" fillId="0" borderId="1" xfId="1" applyNumberFormat="1" applyFont="1" applyBorder="1"/>
    <xf numFmtId="2" fontId="6" fillId="0" borderId="3" xfId="1" applyNumberFormat="1" applyFont="1" applyBorder="1"/>
    <xf numFmtId="2" fontId="7" fillId="0" borderId="0" xfId="1" applyNumberFormat="1" applyFont="1" applyAlignment="1">
      <alignment vertical="top"/>
    </xf>
    <xf numFmtId="2" fontId="3" fillId="0" borderId="0" xfId="1" applyNumberFormat="1" applyFont="1"/>
    <xf numFmtId="2" fontId="1" fillId="0" borderId="0" xfId="1" applyNumberFormat="1" applyFont="1" applyAlignment="1">
      <alignment wrapText="1"/>
    </xf>
    <xf numFmtId="2" fontId="14" fillId="0" borderId="5" xfId="0" applyNumberFormat="1" applyFont="1" applyBorder="1"/>
    <xf numFmtId="2" fontId="1" fillId="0" borderId="0" xfId="1" applyNumberFormat="1" applyFont="1" applyBorder="1" applyAlignment="1">
      <alignment wrapText="1"/>
    </xf>
    <xf numFmtId="0" fontId="15" fillId="0" borderId="0" xfId="0" applyFont="1"/>
    <xf numFmtId="0" fontId="16" fillId="0" borderId="0" xfId="0" applyFont="1"/>
    <xf numFmtId="0" fontId="1" fillId="0" borderId="0" xfId="0" applyFont="1" applyAlignment="1">
      <alignment horizontal="left"/>
    </xf>
    <xf numFmtId="0" fontId="8" fillId="0" borderId="0" xfId="0" applyFont="1" applyAlignment="1">
      <alignment horizontal="right" vertical="top"/>
    </xf>
    <xf numFmtId="43" fontId="8" fillId="0" borderId="0" xfId="1" applyFont="1" applyAlignment="1">
      <alignment vertical="top"/>
    </xf>
    <xf numFmtId="2" fontId="17" fillId="0" borderId="0" xfId="0" applyNumberFormat="1" applyFont="1"/>
    <xf numFmtId="4" fontId="3" fillId="0" borderId="0" xfId="0" applyNumberFormat="1" applyFont="1" applyAlignment="1">
      <alignment vertical="top"/>
    </xf>
    <xf numFmtId="43" fontId="7" fillId="0" borderId="1" xfId="1" applyFont="1" applyBorder="1"/>
    <xf numFmtId="43" fontId="7" fillId="0" borderId="1" xfId="1" applyFont="1" applyBorder="1" applyAlignment="1">
      <alignment vertical="top"/>
    </xf>
    <xf numFmtId="43" fontId="3" fillId="0" borderId="0" xfId="1" applyFont="1"/>
    <xf numFmtId="2" fontId="1" fillId="0" borderId="0" xfId="0" applyNumberFormat="1" applyFont="1"/>
    <xf numFmtId="43" fontId="6" fillId="0" borderId="0" xfId="0" applyNumberFormat="1" applyFont="1"/>
    <xf numFmtId="0" fontId="1" fillId="0" borderId="0" xfId="0" applyFont="1" applyAlignment="1">
      <alignment horizontal="right"/>
    </xf>
    <xf numFmtId="0" fontId="19" fillId="0" borderId="0" xfId="0" applyFont="1"/>
    <xf numFmtId="2" fontId="1" fillId="0" borderId="1" xfId="0" applyNumberFormat="1" applyFont="1" applyBorder="1"/>
    <xf numFmtId="2" fontId="1" fillId="0" borderId="1" xfId="0" applyNumberFormat="1" applyFont="1" applyBorder="1" applyAlignment="1">
      <alignment horizontal="right"/>
    </xf>
    <xf numFmtId="43" fontId="3" fillId="0" borderId="1" xfId="1" applyFont="1" applyBorder="1" applyAlignment="1">
      <alignment vertical="center" wrapText="1"/>
    </xf>
    <xf numFmtId="43" fontId="1" fillId="0" borderId="1" xfId="1" applyFont="1" applyBorder="1" applyAlignment="1">
      <alignment vertical="center" wrapText="1"/>
    </xf>
    <xf numFmtId="164" fontId="7" fillId="0" borderId="1" xfId="1" applyNumberFormat="1" applyFont="1" applyBorder="1"/>
    <xf numFmtId="164" fontId="10" fillId="0" borderId="1" xfId="1" applyNumberFormat="1" applyFont="1" applyBorder="1"/>
    <xf numFmtId="0" fontId="6" fillId="0" borderId="3" xfId="0" applyFont="1" applyBorder="1" applyAlignment="1">
      <alignment horizontal="center" vertical="top"/>
    </xf>
    <xf numFmtId="0" fontId="6" fillId="0" borderId="2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43" fontId="6" fillId="0" borderId="2" xfId="1" applyFont="1" applyBorder="1" applyAlignment="1">
      <alignment horizontal="center" vertical="top"/>
    </xf>
    <xf numFmtId="43" fontId="6" fillId="0" borderId="4" xfId="1" applyFont="1" applyBorder="1" applyAlignment="1">
      <alignment horizontal="center" vertical="top"/>
    </xf>
    <xf numFmtId="0" fontId="18" fillId="0" borderId="0" xfId="0" applyFont="1" applyAlignment="1">
      <alignment horizontal="left" wrapText="1"/>
    </xf>
    <xf numFmtId="0" fontId="6" fillId="0" borderId="3" xfId="0" applyFont="1" applyBorder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164" fontId="3" fillId="0" borderId="0" xfId="1" applyNumberFormat="1" applyFont="1"/>
    <xf numFmtId="164" fontId="3" fillId="0" borderId="0" xfId="0" applyNumberFormat="1" applyFont="1"/>
  </cellXfs>
  <cellStyles count="3">
    <cellStyle name="Comma" xfId="1" builtinId="3"/>
    <cellStyle name="Comma 2" xfId="2" xr:uid="{E48405D6-DCCB-4ACA-ACCF-04B30786A29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508876</xdr:colOff>
      <xdr:row>24</xdr:row>
      <xdr:rowOff>200026</xdr:rowOff>
    </xdr:from>
    <xdr:to>
      <xdr:col>12</xdr:col>
      <xdr:colOff>829918</xdr:colOff>
      <xdr:row>56</xdr:row>
      <xdr:rowOff>77126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E21B701-1AF0-4DF8-BA4D-E93C811E8A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14151" y="6343651"/>
          <a:ext cx="6245592" cy="7001800"/>
        </a:xfrm>
        <a:prstGeom prst="rect">
          <a:avLst/>
        </a:prstGeom>
        <a:ln w="12700">
          <a:solidFill>
            <a:schemeClr val="tx1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14</xdr:col>
      <xdr:colOff>239264</xdr:colOff>
      <xdr:row>45</xdr:row>
      <xdr:rowOff>163118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267B3BA-47ED-4135-B4AF-EB75AE2593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90500"/>
          <a:ext cx="8164064" cy="854511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14</xdr:col>
      <xdr:colOff>172580</xdr:colOff>
      <xdr:row>46</xdr:row>
      <xdr:rowOff>48828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3B4772C-5056-46B0-A894-2DFCA672F6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90500"/>
          <a:ext cx="8097380" cy="86213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02BF7-299D-4D43-948D-1E2F0BE0F422}">
  <dimension ref="B1:P180"/>
  <sheetViews>
    <sheetView tabSelected="1" zoomScaleNormal="100" workbookViewId="0">
      <pane xSplit="3" ySplit="12" topLeftCell="D13" activePane="bottomRight" state="frozen"/>
      <selection pane="topRight" activeCell="C1" sqref="C1"/>
      <selection pane="bottomLeft" activeCell="A7" sqref="A7"/>
      <selection pane="bottomRight" activeCell="C7" sqref="C7"/>
    </sheetView>
  </sheetViews>
  <sheetFormatPr defaultColWidth="20" defaultRowHeight="16.5" x14ac:dyDescent="0.3"/>
  <cols>
    <col min="1" max="1" width="6.7109375" style="1" customWidth="1"/>
    <col min="2" max="2" width="20" style="16" customWidth="1"/>
    <col min="3" max="3" width="16.7109375" style="67" customWidth="1"/>
    <col min="4" max="4" width="8.7109375" style="1" customWidth="1"/>
    <col min="5" max="5" width="12.140625" style="1" bestFit="1" customWidth="1"/>
    <col min="6" max="6" width="14.42578125" style="1" customWidth="1"/>
    <col min="7" max="7" width="15.140625" style="4" customWidth="1"/>
    <col min="8" max="8" width="13.140625" style="4" customWidth="1"/>
    <col min="9" max="9" width="12.42578125" style="4" customWidth="1"/>
    <col min="10" max="10" width="8.85546875" style="4" customWidth="1"/>
    <col min="11" max="11" width="10.85546875" style="1" customWidth="1"/>
    <col min="12" max="12" width="14" style="4" customWidth="1"/>
    <col min="13" max="13" width="17.28515625" style="1" customWidth="1"/>
    <col min="14" max="14" width="19.28515625" style="4" customWidth="1"/>
    <col min="15" max="15" width="20.140625" style="4" customWidth="1"/>
    <col min="16" max="16384" width="20" style="1"/>
  </cols>
  <sheetData>
    <row r="1" spans="2:16" x14ac:dyDescent="0.3">
      <c r="C1" s="69"/>
    </row>
    <row r="2" spans="2:16" x14ac:dyDescent="0.3">
      <c r="B2" s="72"/>
      <c r="C2" s="70"/>
      <c r="D2" s="71"/>
      <c r="E2"/>
    </row>
    <row r="3" spans="2:16" ht="21.75" customHeight="1" x14ac:dyDescent="0.3">
      <c r="B3" s="95" t="s">
        <v>40</v>
      </c>
      <c r="C3" s="95"/>
      <c r="D3" s="95"/>
      <c r="E3" s="95"/>
      <c r="F3" s="95"/>
      <c r="G3" s="95"/>
    </row>
    <row r="4" spans="2:16" ht="29.25" customHeight="1" x14ac:dyDescent="0.3">
      <c r="B4" s="97" t="s">
        <v>39</v>
      </c>
      <c r="C4" s="97"/>
      <c r="D4" s="97"/>
      <c r="E4" s="97"/>
      <c r="F4" s="97"/>
      <c r="G4" s="97"/>
      <c r="H4" s="75"/>
      <c r="I4" s="1"/>
      <c r="J4" s="1"/>
      <c r="L4" s="1"/>
    </row>
    <row r="5" spans="2:16" ht="17.25" customHeight="1" x14ac:dyDescent="0.3">
      <c r="B5" s="75"/>
      <c r="C5" s="75"/>
      <c r="D5" s="75"/>
      <c r="E5" s="75"/>
      <c r="F5" s="75"/>
      <c r="G5" s="75"/>
      <c r="H5" s="75"/>
      <c r="I5" s="1"/>
      <c r="J5" s="1"/>
      <c r="L5" s="1"/>
    </row>
    <row r="6" spans="2:16" ht="15.75" customHeight="1" x14ac:dyDescent="0.3">
      <c r="B6" s="6" t="s">
        <v>11</v>
      </c>
      <c r="C6" s="57"/>
    </row>
    <row r="7" spans="2:16" x14ac:dyDescent="0.3">
      <c r="B7" s="12" t="s">
        <v>9</v>
      </c>
      <c r="C7" s="68">
        <v>2711</v>
      </c>
      <c r="D7" s="38" t="s">
        <v>33</v>
      </c>
      <c r="G7" s="1"/>
      <c r="H7" s="1"/>
      <c r="I7" s="1"/>
      <c r="K7" s="4"/>
      <c r="L7" s="4">
        <v>2711</v>
      </c>
      <c r="M7" s="4"/>
      <c r="N7" s="1"/>
      <c r="O7" s="1"/>
    </row>
    <row r="8" spans="2:16" x14ac:dyDescent="0.3">
      <c r="B8" s="13" t="s">
        <v>5</v>
      </c>
      <c r="C8" s="58">
        <v>21500</v>
      </c>
      <c r="D8" s="14"/>
      <c r="F8" s="79"/>
      <c r="G8" s="57"/>
      <c r="H8" s="1"/>
      <c r="K8" s="4"/>
      <c r="L8" s="4">
        <v>14575</v>
      </c>
      <c r="M8" s="4"/>
      <c r="N8" s="1"/>
      <c r="O8" s="1"/>
    </row>
    <row r="9" spans="2:16" x14ac:dyDescent="0.3">
      <c r="B9" s="39" t="s">
        <v>16</v>
      </c>
      <c r="C9" s="88">
        <f>ROUND((C7*C8),0)</f>
        <v>58286500</v>
      </c>
      <c r="D9" s="14"/>
      <c r="G9" s="18"/>
      <c r="H9" s="1"/>
      <c r="K9" s="4"/>
      <c r="L9" s="98">
        <f>L7*L8</f>
        <v>39512825</v>
      </c>
      <c r="M9" s="99">
        <f>L9+N23</f>
        <v>41142465</v>
      </c>
      <c r="N9" s="1"/>
      <c r="O9" s="1"/>
    </row>
    <row r="10" spans="2:16" ht="20.25" customHeight="1" x14ac:dyDescent="0.3">
      <c r="B10" s="40"/>
      <c r="C10" s="60"/>
      <c r="D10" s="41"/>
      <c r="F10" s="18"/>
      <c r="G10" s="20"/>
      <c r="H10" s="1"/>
      <c r="K10" s="4"/>
      <c r="M10" s="4"/>
      <c r="N10" s="1"/>
      <c r="O10" s="1"/>
    </row>
    <row r="11" spans="2:16" ht="33" customHeight="1" x14ac:dyDescent="0.3">
      <c r="B11" s="96" t="s">
        <v>35</v>
      </c>
      <c r="C11" s="96"/>
      <c r="E11" s="17"/>
    </row>
    <row r="12" spans="2:16" s="2" customFormat="1" ht="63.75" x14ac:dyDescent="0.2">
      <c r="B12" s="42" t="s">
        <v>17</v>
      </c>
      <c r="C12" s="61" t="s">
        <v>29</v>
      </c>
      <c r="D12" s="42" t="s">
        <v>0</v>
      </c>
      <c r="E12" s="42" t="s">
        <v>1</v>
      </c>
      <c r="F12" s="42" t="s">
        <v>2</v>
      </c>
      <c r="G12" s="42" t="s">
        <v>18</v>
      </c>
      <c r="H12" s="42" t="s">
        <v>32</v>
      </c>
      <c r="I12" s="42" t="s">
        <v>19</v>
      </c>
      <c r="J12" s="42" t="s">
        <v>3</v>
      </c>
      <c r="K12" s="42" t="s">
        <v>4</v>
      </c>
      <c r="L12" s="42" t="s">
        <v>14</v>
      </c>
      <c r="M12" s="42" t="s">
        <v>20</v>
      </c>
      <c r="N12" s="42" t="s">
        <v>15</v>
      </c>
      <c r="O12" s="42" t="s">
        <v>21</v>
      </c>
      <c r="P12" s="2" t="s">
        <v>36</v>
      </c>
    </row>
    <row r="13" spans="2:16" s="22" customFormat="1" x14ac:dyDescent="0.2">
      <c r="B13" s="21"/>
      <c r="C13" s="61" t="s">
        <v>28</v>
      </c>
      <c r="D13" s="42"/>
      <c r="E13" s="42"/>
      <c r="F13" s="42"/>
      <c r="G13" s="3" t="s">
        <v>22</v>
      </c>
      <c r="H13" s="42"/>
      <c r="I13" s="42"/>
      <c r="J13" s="3"/>
      <c r="K13" s="3"/>
      <c r="L13" s="3" t="s">
        <v>22</v>
      </c>
      <c r="M13" s="3" t="s">
        <v>22</v>
      </c>
      <c r="N13" s="3" t="s">
        <v>22</v>
      </c>
      <c r="O13" s="3" t="s">
        <v>22</v>
      </c>
    </row>
    <row r="14" spans="2:16" s="22" customFormat="1" x14ac:dyDescent="0.3">
      <c r="B14" s="49" t="s">
        <v>41</v>
      </c>
      <c r="C14" s="84">
        <v>622</v>
      </c>
      <c r="D14" s="49">
        <v>1983</v>
      </c>
      <c r="E14" s="23">
        <v>2024</v>
      </c>
      <c r="F14" s="44">
        <v>50</v>
      </c>
      <c r="G14" s="87">
        <v>10000</v>
      </c>
      <c r="H14" s="44">
        <f t="shared" ref="H14" si="0">E14-D14</f>
        <v>41</v>
      </c>
      <c r="I14" s="44">
        <f t="shared" ref="I14" si="1">F14-H14</f>
        <v>9</v>
      </c>
      <c r="J14" s="44">
        <f t="shared" ref="J14" si="2">IF(H14&gt;=5,90*H14/F14,0)</f>
        <v>73.8</v>
      </c>
      <c r="K14" s="44">
        <f t="shared" ref="K14" si="3">G14/100*J14</f>
        <v>7380</v>
      </c>
      <c r="L14" s="44">
        <f t="shared" ref="L14" si="4">ROUND((G14-K14),0)</f>
        <v>2620</v>
      </c>
      <c r="M14" s="44">
        <f t="shared" ref="M14:M22" si="5">O14-N14</f>
        <v>4590360</v>
      </c>
      <c r="N14" s="44">
        <f t="shared" ref="N14:N22" si="6">ROUND(L14*C14,0)</f>
        <v>1629640</v>
      </c>
      <c r="O14" s="44">
        <f>ROUND(G14*C14,0)</f>
        <v>6220000</v>
      </c>
    </row>
    <row r="15" spans="2:16" s="22" customFormat="1" x14ac:dyDescent="0.3">
      <c r="B15" s="49"/>
      <c r="C15" s="84"/>
      <c r="D15" s="49"/>
      <c r="E15" s="23"/>
      <c r="F15" s="44"/>
      <c r="G15" s="86"/>
      <c r="H15" s="44"/>
      <c r="I15" s="44"/>
      <c r="J15" s="44"/>
      <c r="K15" s="44"/>
      <c r="L15" s="44"/>
      <c r="M15" s="44">
        <f t="shared" ref="M15:M20" si="7">O15-N15</f>
        <v>0</v>
      </c>
      <c r="N15" s="44">
        <f t="shared" ref="N15:N20" si="8">ROUND(L15*C15,0)</f>
        <v>0</v>
      </c>
      <c r="O15" s="44">
        <f t="shared" ref="O15:O20" si="9">ROUND(G15*C15,0)</f>
        <v>0</v>
      </c>
    </row>
    <row r="16" spans="2:16" s="22" customFormat="1" x14ac:dyDescent="0.3">
      <c r="B16" s="49"/>
      <c r="C16" s="84"/>
      <c r="D16" s="49"/>
      <c r="E16" s="23"/>
      <c r="F16" s="44"/>
      <c r="G16" s="86"/>
      <c r="H16" s="44"/>
      <c r="I16" s="44"/>
      <c r="J16" s="44"/>
      <c r="K16" s="44"/>
      <c r="L16" s="44"/>
      <c r="M16" s="44">
        <f t="shared" si="7"/>
        <v>0</v>
      </c>
      <c r="N16" s="44">
        <f t="shared" si="8"/>
        <v>0</v>
      </c>
      <c r="O16" s="44">
        <f t="shared" si="9"/>
        <v>0</v>
      </c>
    </row>
    <row r="17" spans="2:16" s="22" customFormat="1" x14ac:dyDescent="0.3">
      <c r="B17" s="49"/>
      <c r="C17" s="84"/>
      <c r="D17" s="49"/>
      <c r="E17" s="23"/>
      <c r="F17" s="44"/>
      <c r="G17" s="86"/>
      <c r="H17" s="44"/>
      <c r="I17" s="44"/>
      <c r="J17" s="44"/>
      <c r="K17" s="44"/>
      <c r="L17" s="44"/>
      <c r="M17" s="44">
        <f t="shared" si="7"/>
        <v>0</v>
      </c>
      <c r="N17" s="44">
        <f t="shared" si="8"/>
        <v>0</v>
      </c>
      <c r="O17" s="44">
        <f t="shared" si="9"/>
        <v>0</v>
      </c>
    </row>
    <row r="18" spans="2:16" s="22" customFormat="1" x14ac:dyDescent="0.3">
      <c r="B18" s="49"/>
      <c r="C18" s="84"/>
      <c r="D18" s="49"/>
      <c r="E18" s="23"/>
      <c r="F18" s="44"/>
      <c r="G18" s="86"/>
      <c r="H18" s="44"/>
      <c r="I18" s="44"/>
      <c r="J18" s="44"/>
      <c r="K18" s="44"/>
      <c r="L18" s="44"/>
      <c r="M18" s="44">
        <f t="shared" si="7"/>
        <v>0</v>
      </c>
      <c r="N18" s="44">
        <f t="shared" si="8"/>
        <v>0</v>
      </c>
      <c r="O18" s="44">
        <f t="shared" si="9"/>
        <v>0</v>
      </c>
    </row>
    <row r="19" spans="2:16" s="22" customFormat="1" x14ac:dyDescent="0.3">
      <c r="B19" s="49"/>
      <c r="C19" s="85"/>
      <c r="D19" s="49"/>
      <c r="E19" s="23"/>
      <c r="F19" s="44"/>
      <c r="G19" s="86"/>
      <c r="H19" s="44"/>
      <c r="I19" s="44"/>
      <c r="J19" s="44"/>
      <c r="K19" s="44"/>
      <c r="L19" s="44"/>
      <c r="M19" s="44">
        <f t="shared" si="7"/>
        <v>0</v>
      </c>
      <c r="N19" s="44">
        <f t="shared" si="8"/>
        <v>0</v>
      </c>
      <c r="O19" s="44">
        <f t="shared" si="9"/>
        <v>0</v>
      </c>
    </row>
    <row r="20" spans="2:16" s="22" customFormat="1" x14ac:dyDescent="0.3">
      <c r="B20" s="49"/>
      <c r="C20" s="84"/>
      <c r="D20" s="49"/>
      <c r="E20" s="23"/>
      <c r="F20" s="44"/>
      <c r="G20" s="86"/>
      <c r="H20" s="44"/>
      <c r="I20" s="44"/>
      <c r="J20" s="44"/>
      <c r="K20" s="44"/>
      <c r="L20" s="44"/>
      <c r="M20" s="44">
        <f t="shared" si="7"/>
        <v>0</v>
      </c>
      <c r="N20" s="44">
        <f t="shared" si="8"/>
        <v>0</v>
      </c>
      <c r="O20" s="44">
        <f t="shared" si="9"/>
        <v>0</v>
      </c>
    </row>
    <row r="21" spans="2:16" s="22" customFormat="1" x14ac:dyDescent="0.3">
      <c r="B21" s="49"/>
      <c r="C21" s="84"/>
      <c r="D21" s="49"/>
      <c r="E21" s="23"/>
      <c r="F21" s="44"/>
      <c r="G21" s="44"/>
      <c r="H21" s="44"/>
      <c r="I21" s="44"/>
      <c r="J21" s="44"/>
      <c r="K21" s="44"/>
      <c r="L21" s="44"/>
      <c r="M21" s="44"/>
      <c r="N21" s="44"/>
      <c r="O21" s="44"/>
    </row>
    <row r="22" spans="2:16" s="22" customFormat="1" x14ac:dyDescent="0.3">
      <c r="B22" s="49" t="s">
        <v>37</v>
      </c>
      <c r="C22" s="62"/>
      <c r="D22" s="49"/>
      <c r="E22" s="23"/>
      <c r="F22" s="44"/>
      <c r="G22" s="44"/>
      <c r="H22" s="44"/>
      <c r="I22" s="44"/>
      <c r="J22" s="44"/>
      <c r="K22" s="44"/>
      <c r="L22" s="44"/>
      <c r="M22" s="44">
        <f t="shared" si="5"/>
        <v>0</v>
      </c>
      <c r="N22" s="44">
        <f t="shared" si="6"/>
        <v>0</v>
      </c>
      <c r="O22" s="44">
        <f t="shared" ref="O22" si="10">ROUND(G22*C22,0)</f>
        <v>0</v>
      </c>
    </row>
    <row r="23" spans="2:16" s="26" customFormat="1" x14ac:dyDescent="0.3">
      <c r="B23" s="25" t="s">
        <v>34</v>
      </c>
      <c r="C23" s="63">
        <f>SUM(C14:C22)</f>
        <v>622</v>
      </c>
      <c r="D23" s="47"/>
      <c r="E23" s="47"/>
      <c r="F23" s="45"/>
      <c r="G23" s="44"/>
      <c r="H23" s="46"/>
      <c r="I23" s="46"/>
      <c r="J23" s="46"/>
      <c r="K23" s="46"/>
      <c r="L23" s="46"/>
      <c r="M23" s="48">
        <f>SUM(M14:M22)</f>
        <v>4590360</v>
      </c>
      <c r="N23" s="48">
        <f>SUM(N14:N22)</f>
        <v>1629640</v>
      </c>
      <c r="O23" s="48">
        <f>SUM(O14:O22)</f>
        <v>6220000</v>
      </c>
      <c r="P23" s="81"/>
    </row>
    <row r="24" spans="2:16" s="26" customFormat="1" ht="18.75" customHeight="1" x14ac:dyDescent="0.3">
      <c r="B24" s="51"/>
      <c r="C24" s="64"/>
      <c r="D24" s="52"/>
      <c r="E24" s="52"/>
      <c r="F24" s="53"/>
      <c r="G24" s="54"/>
      <c r="H24" s="55"/>
      <c r="I24" s="55"/>
      <c r="J24" s="55"/>
      <c r="K24" s="55"/>
      <c r="L24" s="55"/>
      <c r="M24" s="56"/>
      <c r="N24" s="56"/>
      <c r="O24" s="56"/>
    </row>
    <row r="25" spans="2:16" x14ac:dyDescent="0.3">
      <c r="B25" s="90" t="s">
        <v>23</v>
      </c>
      <c r="C25" s="90"/>
      <c r="D25" s="24"/>
      <c r="E25" s="24"/>
      <c r="G25" s="76"/>
      <c r="H25" s="29"/>
      <c r="I25" s="1"/>
      <c r="J25" s="1"/>
      <c r="L25" s="1"/>
      <c r="N25" s="1"/>
      <c r="O25" s="1"/>
    </row>
    <row r="26" spans="2:16" x14ac:dyDescent="0.3">
      <c r="B26" s="12" t="s">
        <v>24</v>
      </c>
      <c r="C26" s="77"/>
      <c r="D26" s="24"/>
      <c r="E26" s="4"/>
      <c r="F26" s="76"/>
      <c r="G26" s="4">
        <f>2024-35</f>
        <v>1989</v>
      </c>
      <c r="H26" s="29"/>
      <c r="I26" s="1"/>
      <c r="J26" s="1"/>
      <c r="L26" s="1"/>
      <c r="M26" s="83"/>
      <c r="N26" s="83"/>
      <c r="O26" s="1"/>
    </row>
    <row r="27" spans="2:16" x14ac:dyDescent="0.3">
      <c r="B27" s="13" t="s">
        <v>5</v>
      </c>
      <c r="C27" s="78"/>
      <c r="D27" s="24"/>
      <c r="E27" s="24"/>
      <c r="G27" s="29"/>
      <c r="H27" s="29"/>
      <c r="I27" s="26"/>
      <c r="J27" s="26"/>
      <c r="K27" s="26"/>
      <c r="L27" s="26"/>
      <c r="N27" s="19"/>
      <c r="O27" s="1"/>
    </row>
    <row r="28" spans="2:16" x14ac:dyDescent="0.3">
      <c r="B28" s="13" t="s">
        <v>6</v>
      </c>
      <c r="C28" s="77">
        <f>ROUND((C26*C27),0)</f>
        <v>0</v>
      </c>
      <c r="D28" s="24"/>
      <c r="E28" s="24"/>
      <c r="G28" s="29"/>
      <c r="H28" s="29"/>
      <c r="I28" s="1"/>
      <c r="J28" s="1"/>
      <c r="L28" s="19"/>
      <c r="M28" s="81"/>
      <c r="N28" s="1"/>
      <c r="O28" s="1"/>
    </row>
    <row r="29" spans="2:16" x14ac:dyDescent="0.3">
      <c r="B29" s="27"/>
      <c r="C29" s="65"/>
      <c r="D29" s="24"/>
      <c r="E29" s="50"/>
      <c r="G29" s="29"/>
      <c r="H29" s="29"/>
      <c r="I29" s="1"/>
      <c r="J29" s="1"/>
      <c r="L29" s="1"/>
      <c r="N29" s="1"/>
      <c r="O29" s="1"/>
    </row>
    <row r="30" spans="2:16" ht="16.5" customHeight="1" x14ac:dyDescent="0.3">
      <c r="B30" s="91" t="s">
        <v>13</v>
      </c>
      <c r="C30" s="92"/>
      <c r="D30" s="24"/>
      <c r="E30" s="28"/>
      <c r="F30" s="11"/>
      <c r="G30" s="74"/>
      <c r="H30" s="73"/>
      <c r="I30" s="1"/>
      <c r="J30" s="1"/>
      <c r="L30" s="1"/>
      <c r="M30" s="82"/>
      <c r="N30" s="1"/>
      <c r="O30" s="1"/>
    </row>
    <row r="31" spans="2:16" x14ac:dyDescent="0.3">
      <c r="B31" s="12" t="s">
        <v>9</v>
      </c>
      <c r="C31" s="59"/>
      <c r="D31" s="30"/>
      <c r="E31" s="4"/>
      <c r="F31" s="11"/>
      <c r="H31" s="1"/>
      <c r="I31" s="1"/>
      <c r="J31" s="1"/>
      <c r="L31" s="1"/>
      <c r="M31" s="82"/>
      <c r="N31" s="1"/>
      <c r="O31" s="1"/>
    </row>
    <row r="32" spans="2:16" x14ac:dyDescent="0.3">
      <c r="B32" s="13" t="s">
        <v>5</v>
      </c>
      <c r="C32" s="58"/>
      <c r="D32" s="17"/>
      <c r="E32" s="4"/>
      <c r="H32" s="1"/>
      <c r="I32" s="1"/>
      <c r="J32" s="1"/>
      <c r="L32" s="1"/>
      <c r="N32" s="1"/>
      <c r="O32" s="1"/>
    </row>
    <row r="33" spans="2:16" x14ac:dyDescent="0.3">
      <c r="B33" s="13" t="s">
        <v>6</v>
      </c>
      <c r="C33" s="59">
        <f>ROUND((C31*C32),0)</f>
        <v>0</v>
      </c>
      <c r="D33" s="5"/>
      <c r="E33" s="4"/>
      <c r="H33" s="1"/>
      <c r="I33" s="1"/>
      <c r="J33" s="1"/>
      <c r="L33" s="1"/>
      <c r="M33" s="26"/>
      <c r="O33" s="1"/>
    </row>
    <row r="34" spans="2:16" x14ac:dyDescent="0.3">
      <c r="C34" s="66"/>
      <c r="D34" s="5"/>
      <c r="E34" s="5"/>
      <c r="G34" s="11"/>
      <c r="I34" s="7"/>
      <c r="J34" s="7"/>
      <c r="M34" s="82"/>
      <c r="N34" s="1"/>
    </row>
    <row r="35" spans="2:16" x14ac:dyDescent="0.3">
      <c r="B35" s="93"/>
      <c r="C35" s="94"/>
      <c r="D35" s="11"/>
      <c r="E35" s="4"/>
      <c r="F35" s="7"/>
      <c r="G35" s="7"/>
      <c r="H35" s="1"/>
      <c r="J35" s="11"/>
      <c r="K35" s="4"/>
      <c r="M35" s="26"/>
      <c r="O35" s="1"/>
    </row>
    <row r="36" spans="2:16" x14ac:dyDescent="0.3">
      <c r="B36" s="31" t="s">
        <v>11</v>
      </c>
      <c r="C36" s="88">
        <f>C9</f>
        <v>58286500</v>
      </c>
      <c r="D36" s="9"/>
      <c r="E36" s="9"/>
      <c r="F36" s="10"/>
      <c r="G36" s="10"/>
      <c r="H36" s="1"/>
      <c r="J36" s="8"/>
      <c r="K36" s="4"/>
      <c r="M36" s="82"/>
      <c r="N36" s="1"/>
      <c r="O36" s="1"/>
    </row>
    <row r="37" spans="2:16" x14ac:dyDescent="0.3">
      <c r="B37" s="31" t="s">
        <v>12</v>
      </c>
      <c r="C37" s="88">
        <f>N23</f>
        <v>1629640</v>
      </c>
      <c r="D37" s="9"/>
      <c r="E37" s="9"/>
      <c r="F37" s="80"/>
      <c r="J37" s="10"/>
      <c r="K37" s="4"/>
      <c r="M37" s="82"/>
      <c r="N37" s="1"/>
      <c r="P37" s="4"/>
    </row>
    <row r="38" spans="2:16" ht="33" x14ac:dyDescent="0.3">
      <c r="B38" s="31" t="s">
        <v>25</v>
      </c>
      <c r="C38" s="88"/>
      <c r="D38" s="9"/>
      <c r="E38" s="9"/>
      <c r="F38" s="10"/>
      <c r="G38" s="10"/>
      <c r="J38" s="10"/>
      <c r="K38" s="4"/>
      <c r="M38" s="82"/>
      <c r="N38" s="1"/>
      <c r="O38" s="1"/>
    </row>
    <row r="39" spans="2:16" x14ac:dyDescent="0.3">
      <c r="B39" s="31" t="s">
        <v>10</v>
      </c>
      <c r="C39" s="88">
        <f>C33</f>
        <v>0</v>
      </c>
      <c r="D39" s="9"/>
      <c r="E39" s="9"/>
      <c r="F39" s="10"/>
      <c r="G39" s="10"/>
      <c r="H39" s="1"/>
      <c r="J39" s="10"/>
      <c r="K39" s="4"/>
      <c r="M39" s="4"/>
      <c r="N39" s="1"/>
      <c r="O39" s="1"/>
    </row>
    <row r="40" spans="2:16" ht="33" x14ac:dyDescent="0.3">
      <c r="B40" s="32" t="s">
        <v>30</v>
      </c>
      <c r="C40" s="89">
        <f>C36+C37+C38+C39</f>
        <v>59916140</v>
      </c>
      <c r="D40" s="8"/>
      <c r="E40" s="4">
        <v>59294600</v>
      </c>
      <c r="F40" s="15"/>
      <c r="G40" s="4" t="s">
        <v>31</v>
      </c>
      <c r="J40" s="1"/>
      <c r="K40" s="4"/>
      <c r="M40" s="4"/>
      <c r="N40" s="1"/>
      <c r="O40" s="1"/>
    </row>
    <row r="41" spans="2:16" x14ac:dyDescent="0.3">
      <c r="B41" s="32" t="s">
        <v>7</v>
      </c>
      <c r="C41" s="89">
        <f>ROUND(C40*0.9,0)</f>
        <v>53924526</v>
      </c>
      <c r="D41" s="8"/>
      <c r="E41" s="4"/>
      <c r="J41" s="1"/>
      <c r="K41" s="4"/>
      <c r="M41" s="4"/>
      <c r="N41" s="1"/>
      <c r="O41" s="1"/>
    </row>
    <row r="42" spans="2:16" x14ac:dyDescent="0.3">
      <c r="B42" s="32" t="s">
        <v>8</v>
      </c>
      <c r="C42" s="89">
        <f>MROUND(C40*80%,1)</f>
        <v>47932912</v>
      </c>
      <c r="D42" s="8"/>
      <c r="E42" s="4"/>
      <c r="F42" s="15"/>
      <c r="G42" s="15"/>
      <c r="J42" s="1"/>
      <c r="K42" s="4"/>
      <c r="M42" s="4"/>
      <c r="N42" s="1"/>
      <c r="O42" s="1"/>
    </row>
    <row r="43" spans="2:16" x14ac:dyDescent="0.3">
      <c r="B43" s="32" t="s">
        <v>26</v>
      </c>
      <c r="C43" s="89">
        <f>O23</f>
        <v>6220000</v>
      </c>
      <c r="D43" s="4"/>
      <c r="E43" s="99">
        <f>N23-(N23*15%)</f>
        <v>1385194</v>
      </c>
      <c r="F43" s="4"/>
      <c r="J43" s="1"/>
      <c r="K43" s="4"/>
      <c r="M43" s="33"/>
      <c r="N43" s="1"/>
      <c r="O43" s="1"/>
    </row>
    <row r="44" spans="2:16" x14ac:dyDescent="0.3">
      <c r="B44" s="31" t="s">
        <v>27</v>
      </c>
      <c r="C44" s="89">
        <f>D9+N23</f>
        <v>1629640</v>
      </c>
      <c r="D44" s="4"/>
      <c r="E44" s="4"/>
      <c r="F44" s="4"/>
      <c r="J44" s="1"/>
      <c r="K44" s="4"/>
      <c r="M44" s="33"/>
      <c r="N44" s="1"/>
      <c r="O44" s="1"/>
    </row>
    <row r="45" spans="2:16" x14ac:dyDescent="0.3">
      <c r="B45" s="1"/>
      <c r="F45" s="80"/>
    </row>
    <row r="46" spans="2:16" x14ac:dyDescent="0.3">
      <c r="B46" s="1"/>
      <c r="F46" s="80"/>
      <c r="M46" s="34"/>
    </row>
    <row r="47" spans="2:16" x14ac:dyDescent="0.3">
      <c r="B47" s="1"/>
      <c r="M47" s="34"/>
    </row>
    <row r="48" spans="2:16" x14ac:dyDescent="0.3">
      <c r="B48" s="1"/>
      <c r="M48" s="34"/>
    </row>
    <row r="49" spans="2:13" x14ac:dyDescent="0.3">
      <c r="B49" s="1"/>
      <c r="M49" s="34"/>
    </row>
    <row r="50" spans="2:13" x14ac:dyDescent="0.3">
      <c r="B50" s="1"/>
      <c r="M50" s="34"/>
    </row>
    <row r="51" spans="2:13" x14ac:dyDescent="0.3">
      <c r="B51" s="1"/>
      <c r="M51" s="34"/>
    </row>
    <row r="52" spans="2:13" x14ac:dyDescent="0.3">
      <c r="B52" s="1"/>
      <c r="M52" s="34"/>
    </row>
    <row r="53" spans="2:13" x14ac:dyDescent="0.3">
      <c r="B53" s="1"/>
    </row>
    <row r="54" spans="2:13" x14ac:dyDescent="0.3">
      <c r="B54" s="1"/>
    </row>
    <row r="55" spans="2:13" x14ac:dyDescent="0.3">
      <c r="B55" s="1"/>
      <c r="C55" s="57"/>
    </row>
    <row r="56" spans="2:13" x14ac:dyDescent="0.3">
      <c r="B56" s="1"/>
      <c r="C56" s="57"/>
    </row>
    <row r="57" spans="2:13" x14ac:dyDescent="0.3">
      <c r="B57" s="1"/>
      <c r="C57" s="57"/>
    </row>
    <row r="58" spans="2:13" x14ac:dyDescent="0.3">
      <c r="B58" s="1"/>
    </row>
    <row r="59" spans="2:13" x14ac:dyDescent="0.3">
      <c r="B59" s="1"/>
      <c r="C59" s="57"/>
    </row>
    <row r="60" spans="2:13" x14ac:dyDescent="0.3">
      <c r="B60" s="1"/>
      <c r="C60" s="57"/>
      <c r="F60" s="15"/>
      <c r="G60" s="15"/>
    </row>
    <row r="61" spans="2:13" x14ac:dyDescent="0.3">
      <c r="B61" s="1"/>
      <c r="C61" s="57"/>
    </row>
    <row r="62" spans="2:13" x14ac:dyDescent="0.3">
      <c r="B62" s="1"/>
      <c r="C62" s="57"/>
    </row>
    <row r="63" spans="2:13" x14ac:dyDescent="0.3">
      <c r="B63" s="1"/>
      <c r="C63" s="57"/>
    </row>
    <row r="64" spans="2:13" x14ac:dyDescent="0.3">
      <c r="B64" s="1"/>
      <c r="C64" s="57"/>
      <c r="G64" s="35"/>
      <c r="H64" s="35"/>
      <c r="I64" s="35"/>
      <c r="J64" s="35"/>
      <c r="K64" s="6"/>
    </row>
    <row r="65" spans="2:10" x14ac:dyDescent="0.3">
      <c r="B65" s="1"/>
      <c r="C65" s="57"/>
      <c r="G65" s="33"/>
      <c r="H65" s="1"/>
      <c r="I65" s="33"/>
      <c r="J65" s="33"/>
    </row>
    <row r="66" spans="2:10" x14ac:dyDescent="0.3">
      <c r="B66" s="1"/>
      <c r="C66" s="57"/>
      <c r="G66" s="33"/>
      <c r="H66" s="33"/>
      <c r="I66" s="43"/>
      <c r="J66" s="43"/>
    </row>
    <row r="67" spans="2:10" x14ac:dyDescent="0.3">
      <c r="B67" s="1"/>
      <c r="C67" s="57"/>
      <c r="G67" s="33"/>
      <c r="H67" s="33"/>
      <c r="I67" s="33"/>
      <c r="J67" s="33"/>
    </row>
    <row r="68" spans="2:10" x14ac:dyDescent="0.3">
      <c r="B68" s="1"/>
      <c r="C68" s="57"/>
      <c r="G68" s="33"/>
      <c r="H68" s="36"/>
      <c r="I68" s="33"/>
      <c r="J68" s="33"/>
    </row>
    <row r="69" spans="2:10" x14ac:dyDescent="0.3">
      <c r="B69" s="1"/>
      <c r="C69" s="57"/>
      <c r="G69" s="33"/>
      <c r="H69" s="33"/>
      <c r="I69" s="33"/>
      <c r="J69" s="33"/>
    </row>
    <row r="70" spans="2:10" x14ac:dyDescent="0.3">
      <c r="B70" s="1"/>
      <c r="C70" s="57"/>
      <c r="G70" s="33"/>
      <c r="H70" s="33"/>
      <c r="I70" s="33"/>
      <c r="J70" s="33"/>
    </row>
    <row r="71" spans="2:10" x14ac:dyDescent="0.3">
      <c r="B71" s="1"/>
      <c r="C71" s="57"/>
      <c r="G71" s="33"/>
      <c r="H71" s="33"/>
      <c r="I71" s="33"/>
      <c r="J71" s="33"/>
    </row>
    <row r="72" spans="2:10" x14ac:dyDescent="0.3">
      <c r="B72" s="1"/>
      <c r="C72" s="57"/>
      <c r="G72" s="33"/>
      <c r="H72" s="33"/>
      <c r="I72" s="33"/>
      <c r="J72" s="33"/>
    </row>
    <row r="73" spans="2:10" x14ac:dyDescent="0.3">
      <c r="B73" s="1"/>
      <c r="C73" s="57"/>
      <c r="G73" s="33"/>
      <c r="H73" s="33"/>
      <c r="I73" s="33"/>
      <c r="J73" s="33"/>
    </row>
    <row r="74" spans="2:10" x14ac:dyDescent="0.3">
      <c r="B74" s="1"/>
      <c r="C74" s="57"/>
      <c r="G74" s="33"/>
      <c r="H74" s="33"/>
      <c r="I74" s="33"/>
      <c r="J74" s="33"/>
    </row>
    <row r="75" spans="2:10" x14ac:dyDescent="0.3">
      <c r="B75" s="1"/>
      <c r="C75" s="57"/>
    </row>
    <row r="76" spans="2:10" x14ac:dyDescent="0.3">
      <c r="B76" s="1"/>
      <c r="C76" s="57"/>
    </row>
    <row r="77" spans="2:10" x14ac:dyDescent="0.3">
      <c r="B77" s="1"/>
      <c r="C77" s="57"/>
    </row>
    <row r="78" spans="2:10" x14ac:dyDescent="0.3">
      <c r="B78" s="1"/>
      <c r="C78" s="57"/>
    </row>
    <row r="79" spans="2:10" x14ac:dyDescent="0.3">
      <c r="B79" s="1"/>
      <c r="C79" s="57"/>
    </row>
    <row r="80" spans="2:10" x14ac:dyDescent="0.3">
      <c r="B80" s="1"/>
      <c r="C80" s="57"/>
      <c r="G80" s="37"/>
    </row>
    <row r="81" spans="2:7" x14ac:dyDescent="0.3">
      <c r="B81" s="1"/>
      <c r="C81" s="57"/>
      <c r="G81" s="37"/>
    </row>
    <row r="82" spans="2:7" x14ac:dyDescent="0.3">
      <c r="B82" s="1"/>
      <c r="C82" s="57"/>
      <c r="G82" s="37"/>
    </row>
    <row r="83" spans="2:7" x14ac:dyDescent="0.3">
      <c r="B83" s="1"/>
      <c r="C83" s="57"/>
      <c r="G83" s="37"/>
    </row>
    <row r="84" spans="2:7" x14ac:dyDescent="0.3">
      <c r="B84" s="1"/>
      <c r="C84" s="57"/>
      <c r="G84" s="37"/>
    </row>
    <row r="85" spans="2:7" x14ac:dyDescent="0.3">
      <c r="B85" s="1"/>
      <c r="C85" s="57"/>
      <c r="G85" s="37"/>
    </row>
    <row r="86" spans="2:7" x14ac:dyDescent="0.3">
      <c r="B86" s="1"/>
      <c r="C86" s="57"/>
      <c r="G86" s="37"/>
    </row>
    <row r="87" spans="2:7" x14ac:dyDescent="0.3">
      <c r="B87" s="1"/>
      <c r="C87" s="57"/>
      <c r="G87" s="37"/>
    </row>
    <row r="88" spans="2:7" x14ac:dyDescent="0.3">
      <c r="B88" s="1"/>
      <c r="C88" s="57"/>
      <c r="G88" s="37"/>
    </row>
    <row r="89" spans="2:7" x14ac:dyDescent="0.3">
      <c r="B89" s="1"/>
      <c r="C89" s="57"/>
      <c r="G89" s="37"/>
    </row>
    <row r="90" spans="2:7" x14ac:dyDescent="0.3">
      <c r="B90" s="1"/>
      <c r="C90" s="57"/>
    </row>
    <row r="91" spans="2:7" x14ac:dyDescent="0.3">
      <c r="B91" s="1"/>
      <c r="C91" s="57"/>
    </row>
    <row r="92" spans="2:7" x14ac:dyDescent="0.3">
      <c r="B92" s="1">
        <f>3350000/300</f>
        <v>11166.666666666666</v>
      </c>
      <c r="C92" s="57"/>
    </row>
    <row r="93" spans="2:7" x14ac:dyDescent="0.3">
      <c r="B93" s="1">
        <f>B92/10.764</f>
        <v>1037.4086461042982</v>
      </c>
      <c r="C93" s="57"/>
    </row>
    <row r="94" spans="2:7" x14ac:dyDescent="0.3">
      <c r="B94" s="1"/>
      <c r="C94" s="57"/>
    </row>
    <row r="95" spans="2:7" x14ac:dyDescent="0.3">
      <c r="B95" s="1"/>
      <c r="C95" s="57"/>
    </row>
    <row r="96" spans="2:7" x14ac:dyDescent="0.3">
      <c r="B96" s="1"/>
      <c r="C96" s="57"/>
    </row>
    <row r="97" spans="2:3" x14ac:dyDescent="0.3">
      <c r="B97" s="1"/>
      <c r="C97" s="57"/>
    </row>
    <row r="98" spans="2:3" x14ac:dyDescent="0.3">
      <c r="B98" s="1"/>
      <c r="C98" s="57"/>
    </row>
    <row r="99" spans="2:3" x14ac:dyDescent="0.3">
      <c r="B99" s="1"/>
      <c r="C99" s="57"/>
    </row>
    <row r="100" spans="2:3" x14ac:dyDescent="0.3">
      <c r="B100" s="1"/>
      <c r="C100" s="57"/>
    </row>
    <row r="101" spans="2:3" x14ac:dyDescent="0.3">
      <c r="B101" s="1"/>
      <c r="C101" s="57"/>
    </row>
    <row r="102" spans="2:3" x14ac:dyDescent="0.3">
      <c r="B102" s="1"/>
      <c r="C102" s="57"/>
    </row>
    <row r="103" spans="2:3" x14ac:dyDescent="0.3">
      <c r="B103" s="1"/>
      <c r="C103" s="57"/>
    </row>
    <row r="104" spans="2:3" x14ac:dyDescent="0.3">
      <c r="B104" s="1"/>
      <c r="C104" s="57"/>
    </row>
    <row r="105" spans="2:3" x14ac:dyDescent="0.3">
      <c r="B105" s="1"/>
      <c r="C105" s="57"/>
    </row>
    <row r="106" spans="2:3" x14ac:dyDescent="0.3">
      <c r="B106" s="1"/>
      <c r="C106" s="57"/>
    </row>
    <row r="107" spans="2:3" x14ac:dyDescent="0.3">
      <c r="B107" s="1"/>
      <c r="C107" s="57"/>
    </row>
    <row r="108" spans="2:3" x14ac:dyDescent="0.3">
      <c r="B108" s="1"/>
      <c r="C108" s="57"/>
    </row>
    <row r="109" spans="2:3" x14ac:dyDescent="0.3">
      <c r="B109" s="1"/>
      <c r="C109" s="57"/>
    </row>
    <row r="110" spans="2:3" x14ac:dyDescent="0.3">
      <c r="B110" s="1"/>
      <c r="C110" s="57"/>
    </row>
    <row r="111" spans="2:3" x14ac:dyDescent="0.3">
      <c r="B111" s="1"/>
      <c r="C111" s="57"/>
    </row>
    <row r="112" spans="2:3" x14ac:dyDescent="0.3">
      <c r="B112" s="1"/>
      <c r="C112" s="57"/>
    </row>
    <row r="113" spans="2:3" x14ac:dyDescent="0.3">
      <c r="B113" s="1"/>
      <c r="C113" s="57"/>
    </row>
    <row r="114" spans="2:3" x14ac:dyDescent="0.3">
      <c r="B114" s="1"/>
      <c r="C114" s="57"/>
    </row>
    <row r="115" spans="2:3" x14ac:dyDescent="0.3">
      <c r="B115" s="1"/>
      <c r="C115" s="57"/>
    </row>
    <row r="116" spans="2:3" x14ac:dyDescent="0.3">
      <c r="B116" s="1"/>
      <c r="C116" s="57"/>
    </row>
    <row r="117" spans="2:3" x14ac:dyDescent="0.3">
      <c r="B117" s="1"/>
      <c r="C117" s="57"/>
    </row>
    <row r="118" spans="2:3" x14ac:dyDescent="0.3">
      <c r="B118" s="1"/>
      <c r="C118" s="57"/>
    </row>
    <row r="119" spans="2:3" x14ac:dyDescent="0.3">
      <c r="B119" s="1"/>
      <c r="C119" s="57"/>
    </row>
    <row r="120" spans="2:3" x14ac:dyDescent="0.3">
      <c r="B120" s="1"/>
      <c r="C120" s="57"/>
    </row>
    <row r="121" spans="2:3" x14ac:dyDescent="0.3">
      <c r="B121" s="1"/>
      <c r="C121" s="57"/>
    </row>
    <row r="122" spans="2:3" x14ac:dyDescent="0.3">
      <c r="B122" s="1"/>
      <c r="C122" s="57"/>
    </row>
    <row r="123" spans="2:3" x14ac:dyDescent="0.3">
      <c r="B123" s="1"/>
      <c r="C123" s="57">
        <f>1969*10.764</f>
        <v>21194.315999999999</v>
      </c>
    </row>
    <row r="124" spans="2:3" x14ac:dyDescent="0.3">
      <c r="B124" s="1"/>
      <c r="C124" s="57"/>
    </row>
    <row r="125" spans="2:3" x14ac:dyDescent="0.3">
      <c r="B125" s="1"/>
      <c r="C125" s="57"/>
    </row>
    <row r="126" spans="2:3" x14ac:dyDescent="0.3">
      <c r="B126" s="1"/>
      <c r="C126" s="57"/>
    </row>
    <row r="127" spans="2:3" x14ac:dyDescent="0.3">
      <c r="B127" s="1"/>
      <c r="C127" s="57"/>
    </row>
    <row r="128" spans="2:3" x14ac:dyDescent="0.3">
      <c r="B128" s="1"/>
      <c r="C128" s="57"/>
    </row>
    <row r="129" spans="2:3" x14ac:dyDescent="0.3">
      <c r="B129" s="1"/>
      <c r="C129" s="57"/>
    </row>
    <row r="130" spans="2:3" x14ac:dyDescent="0.3">
      <c r="B130" s="1"/>
      <c r="C130" s="57"/>
    </row>
    <row r="131" spans="2:3" x14ac:dyDescent="0.3">
      <c r="B131" s="1"/>
      <c r="C131" s="57"/>
    </row>
    <row r="132" spans="2:3" x14ac:dyDescent="0.3">
      <c r="B132" s="1"/>
      <c r="C132" s="57"/>
    </row>
    <row r="133" spans="2:3" x14ac:dyDescent="0.3">
      <c r="B133" s="1"/>
      <c r="C133" s="57"/>
    </row>
    <row r="134" spans="2:3" x14ac:dyDescent="0.3">
      <c r="B134" s="1"/>
      <c r="C134" s="57"/>
    </row>
    <row r="135" spans="2:3" x14ac:dyDescent="0.3">
      <c r="B135" s="1"/>
      <c r="C135" s="57"/>
    </row>
    <row r="136" spans="2:3" x14ac:dyDescent="0.3">
      <c r="B136" s="1"/>
      <c r="C136" s="57"/>
    </row>
    <row r="137" spans="2:3" x14ac:dyDescent="0.3">
      <c r="B137" s="1"/>
      <c r="C137" s="57"/>
    </row>
    <row r="138" spans="2:3" x14ac:dyDescent="0.3">
      <c r="B138" s="1"/>
      <c r="C138" s="57"/>
    </row>
    <row r="139" spans="2:3" x14ac:dyDescent="0.3">
      <c r="B139" s="1"/>
      <c r="C139" s="57"/>
    </row>
    <row r="140" spans="2:3" x14ac:dyDescent="0.3">
      <c r="B140" s="1"/>
      <c r="C140" s="57"/>
    </row>
    <row r="141" spans="2:3" x14ac:dyDescent="0.3">
      <c r="B141" s="1"/>
      <c r="C141" s="57"/>
    </row>
    <row r="142" spans="2:3" x14ac:dyDescent="0.3">
      <c r="B142" s="1"/>
      <c r="C142" s="57"/>
    </row>
    <row r="143" spans="2:3" x14ac:dyDescent="0.3">
      <c r="B143" s="1"/>
      <c r="C143" s="57"/>
    </row>
    <row r="144" spans="2:3" x14ac:dyDescent="0.3">
      <c r="B144" s="1"/>
      <c r="C144" s="57"/>
    </row>
    <row r="145" spans="2:3" x14ac:dyDescent="0.3">
      <c r="B145" s="1"/>
      <c r="C145" s="57"/>
    </row>
    <row r="146" spans="2:3" x14ac:dyDescent="0.3">
      <c r="B146" s="1"/>
      <c r="C146" s="57"/>
    </row>
    <row r="147" spans="2:3" x14ac:dyDescent="0.3">
      <c r="B147" s="1"/>
      <c r="C147" s="57"/>
    </row>
    <row r="148" spans="2:3" x14ac:dyDescent="0.3">
      <c r="B148" s="1"/>
      <c r="C148" s="57"/>
    </row>
    <row r="149" spans="2:3" x14ac:dyDescent="0.3">
      <c r="B149" s="1"/>
      <c r="C149" s="57"/>
    </row>
    <row r="150" spans="2:3" x14ac:dyDescent="0.3">
      <c r="B150" s="1"/>
      <c r="C150" s="57"/>
    </row>
    <row r="151" spans="2:3" x14ac:dyDescent="0.3">
      <c r="B151" s="1"/>
      <c r="C151" s="57"/>
    </row>
    <row r="152" spans="2:3" x14ac:dyDescent="0.3">
      <c r="B152" s="1"/>
      <c r="C152" s="57"/>
    </row>
    <row r="153" spans="2:3" x14ac:dyDescent="0.3">
      <c r="B153" s="1"/>
      <c r="C153" s="57"/>
    </row>
    <row r="154" spans="2:3" x14ac:dyDescent="0.3">
      <c r="B154" s="1"/>
      <c r="C154" s="57"/>
    </row>
    <row r="155" spans="2:3" x14ac:dyDescent="0.3">
      <c r="B155" s="1"/>
      <c r="C155" s="57"/>
    </row>
    <row r="156" spans="2:3" x14ac:dyDescent="0.3">
      <c r="B156" s="1"/>
      <c r="C156" s="57"/>
    </row>
    <row r="157" spans="2:3" x14ac:dyDescent="0.3">
      <c r="B157" s="1"/>
      <c r="C157" s="57"/>
    </row>
    <row r="158" spans="2:3" x14ac:dyDescent="0.3">
      <c r="B158" s="1"/>
      <c r="C158" s="57"/>
    </row>
    <row r="159" spans="2:3" x14ac:dyDescent="0.3">
      <c r="B159" s="1"/>
      <c r="C159" s="57"/>
    </row>
    <row r="160" spans="2:3" x14ac:dyDescent="0.3">
      <c r="B160" s="1"/>
      <c r="C160" s="57"/>
    </row>
    <row r="161" spans="2:3" x14ac:dyDescent="0.3">
      <c r="B161" s="1"/>
      <c r="C161" s="57"/>
    </row>
    <row r="162" spans="2:3" x14ac:dyDescent="0.3">
      <c r="B162" s="1"/>
      <c r="C162" s="57"/>
    </row>
    <row r="163" spans="2:3" x14ac:dyDescent="0.3">
      <c r="B163" s="1"/>
      <c r="C163" s="57"/>
    </row>
    <row r="164" spans="2:3" x14ac:dyDescent="0.3">
      <c r="B164" s="1"/>
      <c r="C164" s="57"/>
    </row>
    <row r="165" spans="2:3" x14ac:dyDescent="0.3">
      <c r="B165" s="1"/>
      <c r="C165" s="57"/>
    </row>
    <row r="166" spans="2:3" x14ac:dyDescent="0.3">
      <c r="B166" s="1"/>
      <c r="C166" s="57"/>
    </row>
    <row r="167" spans="2:3" x14ac:dyDescent="0.3">
      <c r="B167" s="1"/>
      <c r="C167" s="57"/>
    </row>
    <row r="168" spans="2:3" x14ac:dyDescent="0.3">
      <c r="B168" s="1"/>
      <c r="C168" s="57"/>
    </row>
    <row r="169" spans="2:3" x14ac:dyDescent="0.3">
      <c r="B169" s="1"/>
      <c r="C169" s="57"/>
    </row>
    <row r="170" spans="2:3" x14ac:dyDescent="0.3">
      <c r="B170" s="1"/>
      <c r="C170" s="57"/>
    </row>
    <row r="171" spans="2:3" x14ac:dyDescent="0.3">
      <c r="B171" s="1"/>
      <c r="C171" s="57"/>
    </row>
    <row r="172" spans="2:3" x14ac:dyDescent="0.3">
      <c r="B172" s="1"/>
      <c r="C172" s="57"/>
    </row>
    <row r="173" spans="2:3" x14ac:dyDescent="0.3">
      <c r="B173" s="1"/>
      <c r="C173" s="57"/>
    </row>
    <row r="174" spans="2:3" x14ac:dyDescent="0.3">
      <c r="B174" s="1"/>
      <c r="C174" s="57"/>
    </row>
    <row r="175" spans="2:3" x14ac:dyDescent="0.3">
      <c r="B175" s="1"/>
      <c r="C175" s="57"/>
    </row>
    <row r="176" spans="2:3" x14ac:dyDescent="0.3">
      <c r="B176" s="1"/>
      <c r="C176" s="57"/>
    </row>
    <row r="177" spans="2:3" x14ac:dyDescent="0.3">
      <c r="B177" s="1"/>
      <c r="C177" s="57"/>
    </row>
    <row r="178" spans="2:3" x14ac:dyDescent="0.3">
      <c r="B178" s="1"/>
      <c r="C178" s="57"/>
    </row>
    <row r="179" spans="2:3" x14ac:dyDescent="0.3">
      <c r="B179" s="1"/>
      <c r="C179" s="57"/>
    </row>
    <row r="180" spans="2:3" x14ac:dyDescent="0.3">
      <c r="B180" s="1"/>
      <c r="C180" s="57"/>
    </row>
  </sheetData>
  <mergeCells count="6">
    <mergeCell ref="B25:C25"/>
    <mergeCell ref="B30:C30"/>
    <mergeCell ref="B35:C35"/>
    <mergeCell ref="B3:G3"/>
    <mergeCell ref="B11:C11"/>
    <mergeCell ref="B4:G4"/>
  </mergeCells>
  <phoneticPr fontId="11" type="noConversion"/>
  <pageMargins left="0" right="0" top="0" bottom="0" header="0" footer="0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5ADC9B-77AE-4FE2-9D20-FE93678EB3E7}">
  <dimension ref="T14:U14"/>
  <sheetViews>
    <sheetView workbookViewId="0">
      <selection activeCell="X19" sqref="X19"/>
    </sheetView>
  </sheetViews>
  <sheetFormatPr defaultRowHeight="15" x14ac:dyDescent="0.25"/>
  <sheetData>
    <row r="14" spans="20:21" x14ac:dyDescent="0.25">
      <c r="T14">
        <f>40000000/1000</f>
        <v>40000</v>
      </c>
      <c r="U14" t="s">
        <v>38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13DB8B-8E78-42E6-A0D8-165C8EE32BF0}">
  <dimension ref="Q16:R16"/>
  <sheetViews>
    <sheetView workbookViewId="0">
      <selection activeCell="S24" sqref="S24"/>
    </sheetView>
  </sheetViews>
  <sheetFormatPr defaultRowHeight="15" x14ac:dyDescent="0.25"/>
  <cols>
    <col min="22" max="22" width="14.5703125" customWidth="1"/>
  </cols>
  <sheetData>
    <row r="16" spans="17:18" x14ac:dyDescent="0.25">
      <c r="Q16">
        <f>135000000/4000</f>
        <v>33750</v>
      </c>
      <c r="R16" t="s">
        <v>42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D165B7-EFA4-495A-B20D-38CB7A6987D5}">
  <dimension ref="A1"/>
  <sheetViews>
    <sheetView workbookViewId="0">
      <selection activeCell="N21" sqref="N21"/>
    </sheetView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4950A7-1E62-47E1-8D3D-C13DB9C75851}">
  <dimension ref="A1"/>
  <sheetViews>
    <sheetView workbookViewId="0">
      <selection activeCell="B37" sqref="B37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Valuation </vt:lpstr>
      <vt:lpstr>Sheet1</vt:lpstr>
      <vt:lpstr>Sheet2</vt:lpstr>
      <vt:lpstr>Sheet3</vt:lpstr>
      <vt:lpstr>Sheet4</vt:lpstr>
    </vt:vector>
  </TitlesOfParts>
  <Company>NONE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CHANGE_ME1</dc:creator>
  <cp:lastModifiedBy>akhilesh Yadav</cp:lastModifiedBy>
  <dcterms:created xsi:type="dcterms:W3CDTF">2014-10-16T12:20:47Z</dcterms:created>
  <dcterms:modified xsi:type="dcterms:W3CDTF">2024-05-02T13:00:38Z</dcterms:modified>
</cp:coreProperties>
</file>