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Ulhas Nagar Sec 4 Branch\Haresh Sanmukhdas Nagdev\Flat\"/>
    </mc:Choice>
  </mc:AlternateContent>
  <xr:revisionPtr revIDLastSave="0" documentId="13_ncr:1_{329B019F-8D76-4703-AFEB-E14C99D4C8A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" i="4" l="1"/>
  <c r="C4" i="25"/>
  <c r="F3" i="23"/>
  <c r="I30" i="4"/>
  <c r="I29" i="4"/>
  <c r="I25" i="4"/>
  <c r="I28" i="4"/>
  <c r="F84" i="23" l="1"/>
  <c r="F23" i="23"/>
  <c r="F10" i="23"/>
  <c r="F11" i="23" s="1"/>
  <c r="F7" i="23"/>
  <c r="F8" i="23" s="1"/>
  <c r="F6" i="23"/>
  <c r="F5" i="23"/>
  <c r="F14" i="23" s="1"/>
  <c r="N36" i="24"/>
  <c r="N35" i="24"/>
  <c r="N34" i="24"/>
  <c r="N33" i="24"/>
  <c r="N32" i="24"/>
  <c r="N31" i="24"/>
  <c r="N30" i="24"/>
  <c r="N29" i="24"/>
  <c r="N26" i="24"/>
  <c r="N23" i="24"/>
  <c r="N22" i="24"/>
  <c r="N21" i="24"/>
  <c r="N20" i="24"/>
  <c r="N19" i="24"/>
  <c r="N18" i="24"/>
  <c r="N17" i="24"/>
  <c r="N16" i="24"/>
  <c r="N13" i="24"/>
  <c r="N12" i="24"/>
  <c r="F12" i="23" l="1"/>
  <c r="F13" i="23" s="1"/>
  <c r="F16" i="23" s="1"/>
  <c r="F19" i="23" s="1"/>
  <c r="N37" i="24"/>
  <c r="N39" i="24" s="1"/>
  <c r="N24" i="24"/>
  <c r="D34" i="4"/>
  <c r="F20" i="23" l="1"/>
  <c r="F25" i="23"/>
  <c r="F21" i="23"/>
  <c r="C5" i="25" l="1"/>
  <c r="P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l="1"/>
  <c r="G20" i="23" s="1"/>
  <c r="C21" i="23"/>
  <c r="G21" i="23" s="1"/>
  <c r="G19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<sst xmlns="http://schemas.openxmlformats.org/spreadsheetml/2006/main" count="141" uniqueCount="97">
  <si>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</si>
  <si>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</si>
  <si>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</si>
  <si>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</si>
  <si>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</si>
  <si>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</si>
  <si>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</si>
  <si>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</si>
  <si>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</si>
  <si>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</si>
  <si>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</si>
  <si>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</si>
  <si>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</si>
  <si>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</si>
  <si>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</si>
  <si>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</si>
  <si>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</si>
  <si>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</si>
  <si>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</si>
  <si>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</si>
  <si>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</si>
  <si>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</si>
  <si>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</si>
  <si>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</si>
  <si>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</si>
  <si>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</si>
  <si>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</si>
  <si>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</si>
  <si>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</si>
  <si>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</si>
  <si>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</si>
  <si>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</si>
  <si>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</si>
  <si>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</si>
  <si>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</si>
  <si>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</si>
  <si>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</si>
  <si>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</si>
  <si>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</si>
  <si>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</si>
  <si>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</si>
  <si>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</si>
  <si>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</si>
  <si>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</si>
  <si>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</si>
  <si>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</si>
  <si>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</si>
  <si>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</si>
  <si>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</si>
  <si>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</si>
  <si>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</si>
  <si>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</si>
  <si>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</si>
  <si>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</si>
  <si>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</si>
  <si>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</si>
  <si>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</si>
  <si>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</si>
  <si>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</si>
  <si>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</si>
  <si>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</si>
  <si>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</si>
  <si>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</si>
  <si>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</si>
  <si>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</si>
  <si>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</si>
  <si>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</si>
  <si>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</si>
  <si>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</si>
  <si>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</si>
  <si>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</si>
  <si>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</si>
  <si>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</si>
  <si>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</si>
  <si>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</si>
  <si>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</si>
  <si>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</si>
  <si>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</si>
  <si>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</si>
  <si>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</si>
  <si>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</si>
  <si>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</si>
  <si>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</si>
  <si>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</si>
  <si>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</si>
  <si>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IGR-27.03.24</t>
  </si>
  <si>
    <t>IGR-07.11.23</t>
  </si>
  <si>
    <t>IGR-03.02.23</t>
  </si>
  <si>
    <t>PREV VAL - S. D. DESHPANDE - 2021</t>
  </si>
  <si>
    <t>BUA</t>
  </si>
  <si>
    <t>RATE</t>
  </si>
  <si>
    <t>Flat No. 104</t>
  </si>
  <si>
    <t>Flat No. 103</t>
  </si>
  <si>
    <t>Gala</t>
  </si>
  <si>
    <t>Flat No. 103 &amp; 104</t>
  </si>
  <si>
    <t>Total Value</t>
  </si>
  <si>
    <t>Godown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</si>
</sst>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6" fillId="2" borderId="9" xfId="1" applyFont="1" applyFill="1" applyBorder="1"/>
    <xf numFmtId="43" fontId="7" fillId="2" borderId="9" xfId="1" applyFont="1" applyFill="1" applyBorder="1"/>
    <xf numFmtId="0" fontId="6" fillId="2" borderId="9" xfId="0" applyFont="1" applyFill="1" applyBorder="1"/>
    <xf numFmtId="0" fontId="7" fillId="2" borderId="9" xfId="0" applyFont="1" applyFill="1" applyBorder="1"/>
    <xf numFmtId="0" fontId="2" fillId="2" borderId="9" xfId="0" applyFont="1" applyFill="1" applyBorder="1"/>
    <xf numFmtId="43" fontId="7" fillId="2" borderId="9" xfId="0" applyNumberFormat="1" applyFont="1" applyFill="1" applyBorder="1"/>
    <xf numFmtId="43" fontId="5" fillId="2" borderId="9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74FEF1-9996-4592-9BB0-49C0A543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99A7D-6EAC-410A-BD71-40016A8D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8A001-EFAD-4B8E-A6D1-C51BCEAA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9E0973-AC81-4A84-AA6E-4B71B103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01F82-6222-4153-92D5-B4FD4C4D6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14E1F-7FFA-45C0-877F-5608567B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9BA86-2DB4-4D2A-9438-16DCAD4B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9" sqref="K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7" t="s">
        <v>77</v>
      </c>
      <c r="C3" s="47">
        <v>47800</v>
      </c>
      <c r="D3" s="37"/>
      <c r="E3" s="37"/>
      <c r="F3" s="37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7" t="s">
        <v>83</v>
      </c>
      <c r="C4" s="47">
        <f>C3*0%</f>
        <v>0</v>
      </c>
      <c r="D4" s="37"/>
      <c r="E4" s="37"/>
      <c r="F4" s="37"/>
      <c r="H4" s="51" t="s">
        <v>41</v>
      </c>
      <c r="I4" s="37" t="s">
        <v>42</v>
      </c>
      <c r="J4" s="37" t="s">
        <v>43</v>
      </c>
      <c r="K4" s="37">
        <v>2554.8123374210331</v>
      </c>
      <c r="L4" s="37">
        <v>2248.2348569305091</v>
      </c>
    </row>
    <row r="5" spans="2:12" x14ac:dyDescent="0.25">
      <c r="B5" s="37" t="s">
        <v>78</v>
      </c>
      <c r="C5" s="52">
        <f>C3+C4</f>
        <v>47800</v>
      </c>
      <c r="D5" s="53" t="s">
        <v>62</v>
      </c>
      <c r="E5" s="54">
        <f>C5/10.764</f>
        <v>4440.7283537718322</v>
      </c>
      <c r="F5" s="53" t="s">
        <v>63</v>
      </c>
      <c r="H5" s="55" t="s">
        <v>44</v>
      </c>
      <c r="I5" s="51">
        <v>0.95</v>
      </c>
      <c r="J5" s="37"/>
      <c r="K5" s="37" t="s">
        <v>45</v>
      </c>
      <c r="L5" s="37" t="s">
        <v>42</v>
      </c>
    </row>
    <row r="6" spans="2:12" x14ac:dyDescent="0.25">
      <c r="B6" s="37" t="s">
        <v>79</v>
      </c>
      <c r="C6" s="47">
        <v>9440</v>
      </c>
      <c r="D6" s="37"/>
      <c r="E6" s="37"/>
      <c r="F6" s="37"/>
      <c r="H6" s="56" t="s">
        <v>46</v>
      </c>
      <c r="I6" s="51">
        <v>0.9</v>
      </c>
      <c r="J6" s="37" t="s">
        <v>47</v>
      </c>
      <c r="K6" s="37" t="s">
        <v>48</v>
      </c>
      <c r="L6" s="37" t="s">
        <v>49</v>
      </c>
    </row>
    <row r="7" spans="2:12" x14ac:dyDescent="0.25">
      <c r="B7" s="37" t="s">
        <v>80</v>
      </c>
      <c r="C7" s="47">
        <f>C5-C6</f>
        <v>38360</v>
      </c>
      <c r="D7" s="37"/>
      <c r="E7" s="37"/>
      <c r="F7" s="37"/>
      <c r="H7" s="55" t="s">
        <v>50</v>
      </c>
      <c r="I7" s="51">
        <v>0.8</v>
      </c>
      <c r="J7" s="37"/>
      <c r="K7" s="55" t="s">
        <v>46</v>
      </c>
      <c r="L7" s="51">
        <v>0.05</v>
      </c>
    </row>
    <row r="8" spans="2:12" ht="30" x14ac:dyDescent="0.25">
      <c r="B8" s="57" t="s">
        <v>81</v>
      </c>
      <c r="C8" s="47">
        <f>C7*D13%</f>
        <v>31455.199999999997</v>
      </c>
      <c r="D8" s="37"/>
      <c r="E8" s="37"/>
      <c r="F8" s="37"/>
      <c r="H8" s="55" t="s">
        <v>51</v>
      </c>
      <c r="I8" s="51">
        <v>0.7</v>
      </c>
      <c r="J8" s="37"/>
      <c r="K8" s="58" t="s">
        <v>52</v>
      </c>
      <c r="L8" s="51">
        <v>0.1</v>
      </c>
    </row>
    <row r="9" spans="2:12" x14ac:dyDescent="0.25">
      <c r="B9" s="37" t="s">
        <v>82</v>
      </c>
      <c r="C9" s="52">
        <f>C6+C8</f>
        <v>40895.199999999997</v>
      </c>
      <c r="D9" s="53" t="s">
        <v>62</v>
      </c>
      <c r="E9" s="54">
        <f>C9/10.764</f>
        <v>3799.2567818654775</v>
      </c>
      <c r="F9" s="53" t="s">
        <v>63</v>
      </c>
      <c r="H9" s="55" t="s">
        <v>53</v>
      </c>
      <c r="I9" s="51">
        <v>0.6</v>
      </c>
      <c r="J9" s="37"/>
      <c r="K9" s="37" t="s">
        <v>54</v>
      </c>
      <c r="L9" s="51">
        <v>0.15</v>
      </c>
    </row>
    <row r="10" spans="2:12" x14ac:dyDescent="0.25">
      <c r="C10" s="59"/>
      <c r="H10" s="37" t="s">
        <v>55</v>
      </c>
      <c r="I10" s="51">
        <v>0.5</v>
      </c>
      <c r="J10" s="37"/>
      <c r="K10" s="37" t="s">
        <v>56</v>
      </c>
      <c r="L10" s="51">
        <v>0.2</v>
      </c>
    </row>
    <row r="11" spans="2:12" x14ac:dyDescent="0.25">
      <c r="B11" s="43" t="s">
        <v>68</v>
      </c>
      <c r="C11" s="61">
        <f>Calculation!D7</f>
        <v>2024</v>
      </c>
      <c r="H11" s="37" t="s">
        <v>57</v>
      </c>
      <c r="I11" s="51">
        <v>0.4</v>
      </c>
      <c r="J11" s="37"/>
      <c r="K11" s="37"/>
      <c r="L11" s="37"/>
    </row>
    <row r="12" spans="2:12" x14ac:dyDescent="0.25">
      <c r="B12" s="43" t="s">
        <v>69</v>
      </c>
      <c r="C12" s="61">
        <f>Calculation!D8</f>
        <v>2006</v>
      </c>
      <c r="D12" s="60">
        <v>100</v>
      </c>
      <c r="H12" s="37" t="s">
        <v>58</v>
      </c>
      <c r="I12" s="51">
        <v>0.3</v>
      </c>
      <c r="J12" s="37"/>
      <c r="K12" s="37"/>
      <c r="L12" s="37"/>
    </row>
    <row r="13" spans="2:12" x14ac:dyDescent="0.25">
      <c r="B13" s="43" t="s">
        <v>70</v>
      </c>
      <c r="C13" s="61">
        <f>C11-C12</f>
        <v>18</v>
      </c>
      <c r="D13" s="60">
        <f>D12-C13</f>
        <v>82</v>
      </c>
    </row>
    <row r="15" spans="2:12" x14ac:dyDescent="0.25">
      <c r="B15" s="37" t="s">
        <v>59</v>
      </c>
      <c r="C15" s="47">
        <v>93700</v>
      </c>
      <c r="D15" s="37"/>
      <c r="E15" s="37"/>
      <c r="F15" s="37"/>
    </row>
    <row r="16" spans="2:12" x14ac:dyDescent="0.25">
      <c r="B16" s="37" t="s">
        <v>60</v>
      </c>
      <c r="C16" s="47">
        <f>C15*5%</f>
        <v>4685</v>
      </c>
      <c r="D16" s="37"/>
      <c r="E16" s="37"/>
      <c r="F16" s="37"/>
    </row>
    <row r="17" spans="2:6" x14ac:dyDescent="0.25">
      <c r="B17" s="37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7" t="s">
        <v>65</v>
      </c>
      <c r="C18" s="47">
        <v>26620</v>
      </c>
      <c r="D18" s="37"/>
      <c r="E18" s="37"/>
      <c r="F18" s="37"/>
    </row>
    <row r="19" spans="2:6" x14ac:dyDescent="0.25">
      <c r="B19" s="37" t="s">
        <v>66</v>
      </c>
      <c r="C19" s="47">
        <f>C17-C18</f>
        <v>71765</v>
      </c>
      <c r="D19" s="37"/>
      <c r="E19" s="37"/>
      <c r="F19" s="37"/>
    </row>
    <row r="20" spans="2:6" ht="45" x14ac:dyDescent="0.25">
      <c r="B20" s="57" t="s">
        <v>67</v>
      </c>
      <c r="C20" s="47">
        <f>C18*80%</f>
        <v>21296</v>
      </c>
      <c r="D20" s="37"/>
      <c r="E20" s="37"/>
      <c r="F20" s="37"/>
    </row>
    <row r="21" spans="2:6" x14ac:dyDescent="0.25">
      <c r="B21" s="37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9"/>
  <sheetViews>
    <sheetView topLeftCell="C4" workbookViewId="0">
      <selection activeCell="N37" sqref="N3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4" t="s">
        <v>29</v>
      </c>
      <c r="B1" s="34" t="s">
        <v>30</v>
      </c>
      <c r="C1" s="34" t="s">
        <v>31</v>
      </c>
      <c r="D1" s="34" t="s">
        <v>30</v>
      </c>
      <c r="E1" s="35" t="s">
        <v>32</v>
      </c>
      <c r="F1" s="35" t="s">
        <v>33</v>
      </c>
      <c r="G1" s="35" t="s">
        <v>34</v>
      </c>
      <c r="H1" s="35" t="s">
        <v>34</v>
      </c>
      <c r="I1" s="36" t="s">
        <v>35</v>
      </c>
      <c r="J1" s="36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4">
        <v>0</v>
      </c>
      <c r="B2" s="34">
        <v>0</v>
      </c>
      <c r="C2" s="34">
        <v>0</v>
      </c>
      <c r="D2" s="34">
        <v>0</v>
      </c>
      <c r="E2" s="35">
        <f t="shared" ref="E2:I23" si="0">B2/12</f>
        <v>0</v>
      </c>
      <c r="F2" s="35">
        <f t="shared" ref="F2:F30" si="1">D2/12</f>
        <v>0</v>
      </c>
      <c r="G2" s="35">
        <f t="shared" ref="G2:G30" si="2">A2+E2</f>
        <v>0</v>
      </c>
      <c r="H2" s="35">
        <f t="shared" ref="H2:H30" si="3">C2+F2</f>
        <v>0</v>
      </c>
      <c r="I2" s="36">
        <f t="shared" ref="I2:I22" si="4">G2*H2</f>
        <v>0</v>
      </c>
      <c r="J2" s="36">
        <f>I2</f>
        <v>0</v>
      </c>
      <c r="K2" s="37"/>
      <c r="L2" s="37"/>
      <c r="M2" s="37"/>
      <c r="N2" s="38"/>
      <c r="O2" s="37"/>
      <c r="P2" s="37"/>
      <c r="Q2" s="37"/>
      <c r="R2" s="37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4">
        <v>0</v>
      </c>
      <c r="B3" s="34">
        <v>0</v>
      </c>
      <c r="C3" s="34">
        <v>0</v>
      </c>
      <c r="D3" s="34">
        <v>0</v>
      </c>
      <c r="E3" s="35">
        <f t="shared" si="0"/>
        <v>0</v>
      </c>
      <c r="F3" s="35">
        <f t="shared" si="1"/>
        <v>0</v>
      </c>
      <c r="G3" s="35">
        <f t="shared" si="2"/>
        <v>0</v>
      </c>
      <c r="H3" s="35">
        <f t="shared" si="3"/>
        <v>0</v>
      </c>
      <c r="I3" s="36">
        <f t="shared" si="4"/>
        <v>0</v>
      </c>
      <c r="J3" s="36">
        <f>J2+I3</f>
        <v>0</v>
      </c>
      <c r="K3" s="37"/>
      <c r="L3" s="37"/>
      <c r="M3" s="37"/>
      <c r="N3" s="38"/>
      <c r="O3" s="37"/>
      <c r="P3" s="37"/>
      <c r="Q3" s="37"/>
      <c r="R3" s="37"/>
      <c r="S3" s="32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4">
        <v>0</v>
      </c>
      <c r="B4" s="34">
        <v>0</v>
      </c>
      <c r="C4" s="34">
        <v>0</v>
      </c>
      <c r="D4" s="34">
        <v>0</v>
      </c>
      <c r="E4" s="35">
        <f t="shared" si="0"/>
        <v>0</v>
      </c>
      <c r="F4" s="35">
        <f t="shared" si="1"/>
        <v>0</v>
      </c>
      <c r="G4" s="35">
        <f t="shared" si="2"/>
        <v>0</v>
      </c>
      <c r="H4" s="35">
        <f t="shared" si="3"/>
        <v>0</v>
      </c>
      <c r="I4" s="36">
        <f t="shared" si="4"/>
        <v>0</v>
      </c>
      <c r="J4" s="36">
        <f t="shared" ref="J4:J30" si="5">J3+I4</f>
        <v>0</v>
      </c>
      <c r="K4" s="37" t="s">
        <v>91</v>
      </c>
      <c r="L4" s="37"/>
      <c r="M4" s="37"/>
      <c r="N4" s="37"/>
      <c r="O4" s="37"/>
      <c r="P4" s="37"/>
      <c r="Q4" s="37"/>
      <c r="R4" s="37"/>
      <c r="S4" s="39" t="s">
        <v>44</v>
      </c>
      <c r="T4" s="32">
        <v>0.95</v>
      </c>
      <c r="V4" t="s">
        <v>45</v>
      </c>
      <c r="W4" t="s">
        <v>42</v>
      </c>
    </row>
    <row r="5" spans="1:23" ht="16.5" x14ac:dyDescent="0.3">
      <c r="A5" s="34">
        <v>0</v>
      </c>
      <c r="B5" s="34">
        <v>0</v>
      </c>
      <c r="C5" s="34">
        <v>0</v>
      </c>
      <c r="D5" s="34">
        <v>0</v>
      </c>
      <c r="E5" s="35">
        <f t="shared" si="0"/>
        <v>0</v>
      </c>
      <c r="F5" s="35">
        <f t="shared" si="1"/>
        <v>0</v>
      </c>
      <c r="G5" s="35">
        <f t="shared" si="2"/>
        <v>0</v>
      </c>
      <c r="H5" s="35">
        <f t="shared" si="3"/>
        <v>0</v>
      </c>
      <c r="I5" s="36">
        <f t="shared" si="4"/>
        <v>0</v>
      </c>
      <c r="J5" s="36">
        <f t="shared" si="5"/>
        <v>0</v>
      </c>
      <c r="K5" s="37"/>
      <c r="L5" s="37">
        <v>9.06</v>
      </c>
      <c r="M5" s="37">
        <v>15.73</v>
      </c>
      <c r="N5" s="37">
        <f t="shared" ref="N5:N12" si="6">L5*M5</f>
        <v>142.5138</v>
      </c>
      <c r="O5" s="37"/>
      <c r="P5" s="37"/>
      <c r="Q5" s="37"/>
      <c r="R5" s="38"/>
      <c r="S5" s="40" t="s">
        <v>46</v>
      </c>
      <c r="T5" s="32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4">
        <v>0</v>
      </c>
      <c r="B6" s="34">
        <v>0</v>
      </c>
      <c r="C6" s="34">
        <v>0</v>
      </c>
      <c r="D6" s="34">
        <v>0</v>
      </c>
      <c r="E6" s="35">
        <f t="shared" si="0"/>
        <v>0</v>
      </c>
      <c r="F6" s="35">
        <f t="shared" si="1"/>
        <v>0</v>
      </c>
      <c r="G6" s="35">
        <f t="shared" si="2"/>
        <v>0</v>
      </c>
      <c r="H6" s="35">
        <f t="shared" si="3"/>
        <v>0</v>
      </c>
      <c r="I6" s="36">
        <f t="shared" si="4"/>
        <v>0</v>
      </c>
      <c r="J6" s="36">
        <f t="shared" si="5"/>
        <v>0</v>
      </c>
      <c r="K6" s="37"/>
      <c r="L6" s="37">
        <v>2.8</v>
      </c>
      <c r="M6" s="37">
        <v>3</v>
      </c>
      <c r="N6" s="37">
        <f t="shared" si="6"/>
        <v>8.3999999999999986</v>
      </c>
      <c r="O6" s="37"/>
      <c r="P6" s="37"/>
      <c r="Q6" s="37"/>
      <c r="R6" s="38"/>
      <c r="S6" s="39" t="s">
        <v>50</v>
      </c>
      <c r="T6" s="32">
        <v>0.8</v>
      </c>
      <c r="V6" s="39" t="s">
        <v>46</v>
      </c>
      <c r="W6" s="32">
        <v>0.05</v>
      </c>
    </row>
    <row r="7" spans="1:23" ht="16.5" x14ac:dyDescent="0.3">
      <c r="A7" s="34">
        <v>0</v>
      </c>
      <c r="B7" s="34">
        <v>0</v>
      </c>
      <c r="C7" s="34">
        <v>0</v>
      </c>
      <c r="D7" s="34">
        <v>0</v>
      </c>
      <c r="E7" s="35">
        <f t="shared" si="0"/>
        <v>0</v>
      </c>
      <c r="F7" s="35">
        <f t="shared" si="1"/>
        <v>0</v>
      </c>
      <c r="G7" s="35">
        <f t="shared" si="2"/>
        <v>0</v>
      </c>
      <c r="H7" s="35">
        <f t="shared" si="3"/>
        <v>0</v>
      </c>
      <c r="I7" s="36">
        <f t="shared" si="4"/>
        <v>0</v>
      </c>
      <c r="J7" s="36">
        <f t="shared" si="5"/>
        <v>0</v>
      </c>
      <c r="K7" s="37"/>
      <c r="L7" s="37">
        <v>4.2</v>
      </c>
      <c r="M7" s="37">
        <v>4.9800000000000004</v>
      </c>
      <c r="N7" s="37">
        <f t="shared" si="6"/>
        <v>20.916000000000004</v>
      </c>
      <c r="O7" s="37"/>
      <c r="P7" s="37"/>
      <c r="Q7" s="37"/>
      <c r="R7" s="38"/>
      <c r="S7" s="39" t="s">
        <v>51</v>
      </c>
      <c r="T7" s="32">
        <v>0.7</v>
      </c>
      <c r="V7" s="41" t="s">
        <v>52</v>
      </c>
      <c r="W7" s="32">
        <v>0.1</v>
      </c>
    </row>
    <row r="8" spans="1:23" ht="16.5" x14ac:dyDescent="0.3">
      <c r="A8" s="34">
        <v>0</v>
      </c>
      <c r="B8" s="34">
        <v>0</v>
      </c>
      <c r="C8" s="34">
        <v>0</v>
      </c>
      <c r="D8" s="34">
        <v>0</v>
      </c>
      <c r="E8" s="35">
        <f t="shared" si="0"/>
        <v>0</v>
      </c>
      <c r="F8" s="35">
        <f t="shared" si="1"/>
        <v>0</v>
      </c>
      <c r="G8" s="35">
        <f t="shared" si="2"/>
        <v>0</v>
      </c>
      <c r="H8" s="35">
        <f t="shared" si="3"/>
        <v>0</v>
      </c>
      <c r="I8" s="36">
        <f t="shared" si="4"/>
        <v>0</v>
      </c>
      <c r="J8" s="36">
        <f t="shared" si="5"/>
        <v>0</v>
      </c>
      <c r="K8" s="37"/>
      <c r="L8" s="37">
        <v>2.78</v>
      </c>
      <c r="M8" s="37">
        <v>4.47</v>
      </c>
      <c r="N8" s="37">
        <f t="shared" si="6"/>
        <v>12.426599999999999</v>
      </c>
      <c r="O8" s="37"/>
      <c r="P8" s="37"/>
      <c r="Q8" s="37"/>
      <c r="R8" s="38"/>
      <c r="S8" s="39" t="s">
        <v>53</v>
      </c>
      <c r="T8" s="32">
        <v>0.6</v>
      </c>
      <c r="V8" t="s">
        <v>54</v>
      </c>
      <c r="W8" s="32">
        <v>0.15</v>
      </c>
    </row>
    <row r="9" spans="1:23" ht="16.5" x14ac:dyDescent="0.3">
      <c r="A9" s="34">
        <v>0</v>
      </c>
      <c r="B9" s="34">
        <v>0</v>
      </c>
      <c r="C9" s="34">
        <v>0</v>
      </c>
      <c r="D9" s="34">
        <v>0</v>
      </c>
      <c r="E9" s="35">
        <f t="shared" si="0"/>
        <v>0</v>
      </c>
      <c r="F9" s="35">
        <f t="shared" si="1"/>
        <v>0</v>
      </c>
      <c r="G9" s="35">
        <f t="shared" si="2"/>
        <v>0</v>
      </c>
      <c r="H9" s="35">
        <f t="shared" si="3"/>
        <v>0</v>
      </c>
      <c r="I9" s="36">
        <f t="shared" si="4"/>
        <v>0</v>
      </c>
      <c r="J9" s="36">
        <f t="shared" si="5"/>
        <v>0</v>
      </c>
      <c r="K9" s="37"/>
      <c r="L9" s="37">
        <v>7.94</v>
      </c>
      <c r="M9" s="37">
        <v>7.41</v>
      </c>
      <c r="N9" s="37">
        <f t="shared" si="6"/>
        <v>58.835400000000007</v>
      </c>
      <c r="O9" s="37"/>
      <c r="P9" s="37"/>
      <c r="Q9" s="37"/>
      <c r="R9" s="38"/>
      <c r="S9" t="s">
        <v>55</v>
      </c>
      <c r="T9" s="32">
        <v>0.5</v>
      </c>
      <c r="V9" t="s">
        <v>56</v>
      </c>
      <c r="W9" s="32">
        <v>0.2</v>
      </c>
    </row>
    <row r="10" spans="1:23" ht="16.5" x14ac:dyDescent="0.3">
      <c r="A10" s="34">
        <v>0</v>
      </c>
      <c r="B10" s="34">
        <v>0</v>
      </c>
      <c r="C10" s="34">
        <v>0</v>
      </c>
      <c r="D10" s="34">
        <v>0</v>
      </c>
      <c r="E10" s="35">
        <f t="shared" si="0"/>
        <v>0</v>
      </c>
      <c r="F10" s="35">
        <f t="shared" si="1"/>
        <v>0</v>
      </c>
      <c r="G10" s="35">
        <f t="shared" si="2"/>
        <v>0</v>
      </c>
      <c r="H10" s="35">
        <f t="shared" si="3"/>
        <v>0</v>
      </c>
      <c r="I10" s="36">
        <f t="shared" si="4"/>
        <v>0</v>
      </c>
      <c r="J10" s="36">
        <f t="shared" si="5"/>
        <v>0</v>
      </c>
      <c r="K10" s="37"/>
      <c r="L10" s="37">
        <v>1.1499999999999999</v>
      </c>
      <c r="M10" s="37">
        <v>6.09</v>
      </c>
      <c r="N10" s="37">
        <f t="shared" si="6"/>
        <v>7.0034999999999989</v>
      </c>
      <c r="O10" s="37"/>
      <c r="P10" s="37"/>
      <c r="Q10" s="37"/>
      <c r="R10" s="38"/>
      <c r="S10" t="s">
        <v>57</v>
      </c>
      <c r="T10" s="32">
        <v>0.4</v>
      </c>
    </row>
    <row r="11" spans="1:23" ht="16.5" x14ac:dyDescent="0.3">
      <c r="A11" s="34">
        <v>0</v>
      </c>
      <c r="B11" s="34">
        <v>0</v>
      </c>
      <c r="C11" s="34">
        <v>0</v>
      </c>
      <c r="D11" s="34">
        <v>0</v>
      </c>
      <c r="E11" s="35">
        <f t="shared" si="0"/>
        <v>0</v>
      </c>
      <c r="F11" s="35">
        <f t="shared" si="1"/>
        <v>0</v>
      </c>
      <c r="G11" s="35">
        <f t="shared" si="2"/>
        <v>0</v>
      </c>
      <c r="H11" s="35">
        <f t="shared" si="3"/>
        <v>0</v>
      </c>
      <c r="I11" s="36">
        <f t="shared" si="4"/>
        <v>0</v>
      </c>
      <c r="J11" s="36">
        <f t="shared" si="5"/>
        <v>0</v>
      </c>
      <c r="K11" s="37"/>
      <c r="L11" s="37">
        <v>1.52</v>
      </c>
      <c r="M11" s="37">
        <v>7.42</v>
      </c>
      <c r="N11" s="37">
        <f t="shared" si="6"/>
        <v>11.2784</v>
      </c>
      <c r="O11" s="37"/>
      <c r="P11" s="37"/>
      <c r="Q11" s="37"/>
      <c r="R11" s="38"/>
      <c r="T11" s="32"/>
    </row>
    <row r="12" spans="1:23" ht="16.5" x14ac:dyDescent="0.3">
      <c r="A12" s="34">
        <v>0</v>
      </c>
      <c r="B12" s="34">
        <v>0</v>
      </c>
      <c r="C12" s="34">
        <v>0</v>
      </c>
      <c r="D12" s="34">
        <v>0</v>
      </c>
      <c r="E12" s="35">
        <f t="shared" si="0"/>
        <v>0</v>
      </c>
      <c r="F12" s="35">
        <f t="shared" si="1"/>
        <v>0</v>
      </c>
      <c r="G12" s="35">
        <f t="shared" si="2"/>
        <v>0</v>
      </c>
      <c r="H12" s="35">
        <f t="shared" si="3"/>
        <v>0</v>
      </c>
      <c r="I12" s="42">
        <f t="shared" si="4"/>
        <v>0</v>
      </c>
      <c r="J12" s="36">
        <f>J11+I12</f>
        <v>0</v>
      </c>
      <c r="K12" s="37"/>
      <c r="L12" s="37">
        <v>1.44</v>
      </c>
      <c r="M12" s="37">
        <v>9.0299999999999994</v>
      </c>
      <c r="N12" s="37">
        <f t="shared" si="6"/>
        <v>13.003199999999998</v>
      </c>
      <c r="O12" s="37"/>
      <c r="P12" s="37"/>
      <c r="Q12" s="37"/>
      <c r="R12" s="38"/>
      <c r="S12" t="s">
        <v>58</v>
      </c>
      <c r="T12" s="32">
        <v>0.3</v>
      </c>
    </row>
    <row r="13" spans="1:23" ht="16.5" x14ac:dyDescent="0.3">
      <c r="A13" s="34">
        <v>0</v>
      </c>
      <c r="B13" s="34">
        <v>0</v>
      </c>
      <c r="C13" s="34">
        <v>0</v>
      </c>
      <c r="D13" s="34">
        <v>0</v>
      </c>
      <c r="E13" s="35">
        <f t="shared" si="0"/>
        <v>0</v>
      </c>
      <c r="F13" s="35">
        <f t="shared" si="1"/>
        <v>0</v>
      </c>
      <c r="G13" s="35">
        <f t="shared" si="2"/>
        <v>0</v>
      </c>
      <c r="H13" s="35">
        <f t="shared" si="3"/>
        <v>0</v>
      </c>
      <c r="I13" s="36">
        <f t="shared" si="4"/>
        <v>0</v>
      </c>
      <c r="J13" s="36">
        <f t="shared" si="5"/>
        <v>0</v>
      </c>
      <c r="K13" s="37"/>
      <c r="L13" s="37"/>
      <c r="M13" s="37"/>
      <c r="N13" s="37">
        <f>SUM(N5:N12)</f>
        <v>274.37690000000003</v>
      </c>
      <c r="O13" s="37"/>
      <c r="P13" s="37"/>
      <c r="Q13" s="37"/>
      <c r="R13" s="38"/>
    </row>
    <row r="14" spans="1:23" ht="16.5" x14ac:dyDescent="0.3">
      <c r="A14" s="34">
        <v>0</v>
      </c>
      <c r="B14" s="34">
        <v>0</v>
      </c>
      <c r="C14" s="34">
        <v>0</v>
      </c>
      <c r="D14" s="34">
        <v>0</v>
      </c>
      <c r="E14" s="35">
        <f t="shared" si="0"/>
        <v>0</v>
      </c>
      <c r="F14" s="35">
        <f t="shared" si="1"/>
        <v>0</v>
      </c>
      <c r="G14" s="35">
        <f t="shared" si="2"/>
        <v>0</v>
      </c>
      <c r="H14" s="35">
        <f t="shared" si="3"/>
        <v>0</v>
      </c>
      <c r="I14" s="36">
        <f t="shared" si="4"/>
        <v>0</v>
      </c>
      <c r="J14" s="36">
        <f t="shared" si="5"/>
        <v>0</v>
      </c>
      <c r="K14" s="37"/>
      <c r="L14" s="37"/>
      <c r="M14" s="37"/>
      <c r="N14" s="43"/>
      <c r="O14" s="37"/>
      <c r="P14" s="37"/>
      <c r="Q14" s="37"/>
      <c r="R14" s="38"/>
    </row>
    <row r="15" spans="1:23" ht="16.5" x14ac:dyDescent="0.3">
      <c r="A15" s="34">
        <v>0</v>
      </c>
      <c r="B15" s="34">
        <v>0</v>
      </c>
      <c r="C15" s="34">
        <v>0</v>
      </c>
      <c r="D15" s="34">
        <v>0</v>
      </c>
      <c r="E15" s="44">
        <f t="shared" si="0"/>
        <v>0</v>
      </c>
      <c r="F15" s="44">
        <f t="shared" si="1"/>
        <v>0</v>
      </c>
      <c r="G15" s="44">
        <f t="shared" si="2"/>
        <v>0</v>
      </c>
      <c r="H15" s="44">
        <f t="shared" si="3"/>
        <v>0</v>
      </c>
      <c r="I15" s="42">
        <f t="shared" si="4"/>
        <v>0</v>
      </c>
      <c r="J15" s="36">
        <f t="shared" si="5"/>
        <v>0</v>
      </c>
      <c r="K15" s="37" t="s">
        <v>92</v>
      </c>
      <c r="L15" s="37"/>
      <c r="M15" s="37"/>
      <c r="N15" s="37"/>
      <c r="O15" s="37"/>
      <c r="P15" s="37"/>
      <c r="Q15" s="37"/>
      <c r="R15" s="38"/>
    </row>
    <row r="16" spans="1:23" ht="16.5" x14ac:dyDescent="0.3">
      <c r="A16" s="34">
        <v>0</v>
      </c>
      <c r="B16" s="34">
        <v>0</v>
      </c>
      <c r="C16" s="34">
        <v>0</v>
      </c>
      <c r="D16" s="34">
        <v>0</v>
      </c>
      <c r="E16" s="35">
        <f>B16/12</f>
        <v>0</v>
      </c>
      <c r="F16" s="35">
        <f>D16/12</f>
        <v>0</v>
      </c>
      <c r="G16" s="35">
        <f>A16+E16</f>
        <v>0</v>
      </c>
      <c r="H16" s="35">
        <f>C16+F16</f>
        <v>0</v>
      </c>
      <c r="I16" s="36">
        <f t="shared" si="4"/>
        <v>0</v>
      </c>
      <c r="J16" s="36">
        <f t="shared" si="5"/>
        <v>0</v>
      </c>
      <c r="K16" s="37"/>
      <c r="L16" s="37">
        <v>9.0299999999999994</v>
      </c>
      <c r="M16" s="37">
        <v>11.67</v>
      </c>
      <c r="N16" s="37">
        <f t="shared" ref="N16:N23" si="7">L16*M16</f>
        <v>105.3801</v>
      </c>
      <c r="O16" s="37"/>
      <c r="P16" s="37"/>
      <c r="Q16" s="37"/>
      <c r="R16" s="38"/>
    </row>
    <row r="17" spans="1:21" ht="16.5" x14ac:dyDescent="0.3">
      <c r="A17" s="34">
        <v>0</v>
      </c>
      <c r="B17" s="34">
        <v>0</v>
      </c>
      <c r="C17" s="34">
        <v>0</v>
      </c>
      <c r="D17" s="34">
        <v>0</v>
      </c>
      <c r="E17" s="35">
        <f>B17/12</f>
        <v>0</v>
      </c>
      <c r="F17" s="35">
        <f>D17/12</f>
        <v>0</v>
      </c>
      <c r="G17" s="35">
        <f>A17+E17</f>
        <v>0</v>
      </c>
      <c r="H17" s="35">
        <f>C17+F17</f>
        <v>0</v>
      </c>
      <c r="I17" s="36">
        <f t="shared" si="4"/>
        <v>0</v>
      </c>
      <c r="J17" s="36">
        <f t="shared" si="5"/>
        <v>0</v>
      </c>
      <c r="K17" s="37"/>
      <c r="L17" s="37">
        <v>3.26</v>
      </c>
      <c r="M17" s="37">
        <v>7.65</v>
      </c>
      <c r="N17" s="37">
        <f t="shared" si="7"/>
        <v>24.939</v>
      </c>
      <c r="O17" s="37"/>
      <c r="P17" s="37"/>
      <c r="Q17" s="37"/>
      <c r="R17" s="38"/>
    </row>
    <row r="18" spans="1:21" ht="16.5" x14ac:dyDescent="0.3">
      <c r="A18" s="34">
        <v>0</v>
      </c>
      <c r="B18" s="34">
        <v>0</v>
      </c>
      <c r="C18" s="34">
        <v>0</v>
      </c>
      <c r="D18" s="34">
        <v>0</v>
      </c>
      <c r="E18" s="44">
        <f>B18/12</f>
        <v>0</v>
      </c>
      <c r="F18" s="44">
        <f>D18/12</f>
        <v>0</v>
      </c>
      <c r="G18" s="44">
        <f>A18+E18</f>
        <v>0</v>
      </c>
      <c r="H18" s="44">
        <f>C18+F18</f>
        <v>0</v>
      </c>
      <c r="I18" s="42">
        <f>G18*H18</f>
        <v>0</v>
      </c>
      <c r="J18" s="36">
        <f t="shared" si="5"/>
        <v>0</v>
      </c>
      <c r="K18" s="37"/>
      <c r="L18" s="37">
        <v>3.98</v>
      </c>
      <c r="M18" s="37">
        <v>4.6900000000000004</v>
      </c>
      <c r="N18" s="37">
        <f t="shared" si="7"/>
        <v>18.6662</v>
      </c>
      <c r="O18" s="37"/>
      <c r="P18" s="37"/>
      <c r="Q18" s="37"/>
      <c r="R18" s="38"/>
    </row>
    <row r="19" spans="1:21" ht="16.5" x14ac:dyDescent="0.3">
      <c r="A19" s="34">
        <v>0</v>
      </c>
      <c r="B19" s="34">
        <v>0</v>
      </c>
      <c r="C19" s="34">
        <v>0</v>
      </c>
      <c r="D19" s="34">
        <v>0</v>
      </c>
      <c r="E19" s="44">
        <f t="shared" si="0"/>
        <v>0</v>
      </c>
      <c r="F19" s="44">
        <f t="shared" si="1"/>
        <v>0</v>
      </c>
      <c r="G19" s="44">
        <f t="shared" si="2"/>
        <v>0</v>
      </c>
      <c r="H19" s="44">
        <f t="shared" si="3"/>
        <v>0</v>
      </c>
      <c r="I19" s="42">
        <f t="shared" si="4"/>
        <v>0</v>
      </c>
      <c r="J19" s="36">
        <f t="shared" si="5"/>
        <v>0</v>
      </c>
      <c r="K19" s="37"/>
      <c r="L19" s="37">
        <v>3</v>
      </c>
      <c r="M19" s="37">
        <v>4.8099999999999996</v>
      </c>
      <c r="N19" s="37">
        <f t="shared" si="7"/>
        <v>14.43</v>
      </c>
      <c r="O19" s="37"/>
      <c r="P19" s="37"/>
      <c r="Q19" s="37"/>
      <c r="R19" s="38"/>
    </row>
    <row r="20" spans="1:21" ht="16.5" x14ac:dyDescent="0.3">
      <c r="A20" s="34">
        <v>0</v>
      </c>
      <c r="B20" s="34">
        <v>0</v>
      </c>
      <c r="C20" s="34">
        <v>0</v>
      </c>
      <c r="D20" s="34">
        <v>0</v>
      </c>
      <c r="E20" s="44">
        <f>B20/12</f>
        <v>0</v>
      </c>
      <c r="F20" s="44">
        <f>D20/12</f>
        <v>0</v>
      </c>
      <c r="G20" s="44">
        <f>A20+E20</f>
        <v>0</v>
      </c>
      <c r="H20" s="44">
        <f>C20+F20</f>
        <v>0</v>
      </c>
      <c r="I20" s="42">
        <f>G20*H20</f>
        <v>0</v>
      </c>
      <c r="J20" s="36">
        <f>J19+I20</f>
        <v>0</v>
      </c>
      <c r="K20" s="37"/>
      <c r="L20" s="37">
        <v>5.78</v>
      </c>
      <c r="M20" s="37">
        <v>10.199999999999999</v>
      </c>
      <c r="N20" s="37">
        <f t="shared" si="7"/>
        <v>58.955999999999996</v>
      </c>
      <c r="O20" s="37"/>
      <c r="P20" s="45"/>
      <c r="Q20" s="45"/>
      <c r="R20" s="38"/>
    </row>
    <row r="21" spans="1:21" ht="16.5" x14ac:dyDescent="0.3">
      <c r="A21" s="34">
        <v>0</v>
      </c>
      <c r="B21" s="34">
        <v>0</v>
      </c>
      <c r="C21" s="34">
        <v>0</v>
      </c>
      <c r="D21" s="34">
        <v>0</v>
      </c>
      <c r="E21" s="44">
        <f t="shared" si="0"/>
        <v>0</v>
      </c>
      <c r="F21" s="44">
        <f t="shared" si="1"/>
        <v>0</v>
      </c>
      <c r="G21" s="44">
        <f t="shared" si="2"/>
        <v>0</v>
      </c>
      <c r="H21" s="44">
        <f t="shared" si="3"/>
        <v>0</v>
      </c>
      <c r="I21" s="42">
        <f t="shared" si="4"/>
        <v>0</v>
      </c>
      <c r="J21" s="36">
        <f t="shared" si="5"/>
        <v>0</v>
      </c>
      <c r="K21" s="37"/>
      <c r="L21" s="37">
        <v>1.43</v>
      </c>
      <c r="M21" s="37">
        <v>9.07</v>
      </c>
      <c r="N21" s="37">
        <f t="shared" si="7"/>
        <v>12.9701</v>
      </c>
      <c r="O21" s="37"/>
      <c r="P21" s="37"/>
      <c r="Q21" s="37"/>
      <c r="R21" s="38"/>
      <c r="S21" s="7"/>
      <c r="U21" s="2"/>
    </row>
    <row r="22" spans="1:21" ht="16.5" x14ac:dyDescent="0.3">
      <c r="A22" s="34">
        <v>0</v>
      </c>
      <c r="B22" s="34">
        <v>0</v>
      </c>
      <c r="C22" s="34">
        <v>0</v>
      </c>
      <c r="D22" s="34">
        <v>0</v>
      </c>
      <c r="E22" s="44">
        <f t="shared" si="0"/>
        <v>0</v>
      </c>
      <c r="F22" s="44">
        <f t="shared" si="1"/>
        <v>0</v>
      </c>
      <c r="G22" s="44">
        <f t="shared" si="2"/>
        <v>0</v>
      </c>
      <c r="H22" s="44">
        <f t="shared" si="3"/>
        <v>0</v>
      </c>
      <c r="I22" s="42">
        <f t="shared" si="4"/>
        <v>0</v>
      </c>
      <c r="J22" s="36">
        <f t="shared" si="5"/>
        <v>0</v>
      </c>
      <c r="K22" s="37"/>
      <c r="L22" s="37"/>
      <c r="M22" s="37"/>
      <c r="N22" s="37">
        <f t="shared" si="7"/>
        <v>0</v>
      </c>
      <c r="O22" s="37"/>
      <c r="P22" s="37"/>
      <c r="Q22" s="37"/>
      <c r="R22" s="38"/>
    </row>
    <row r="23" spans="1:21" ht="16.5" x14ac:dyDescent="0.3">
      <c r="A23" s="34">
        <v>0</v>
      </c>
      <c r="B23" s="34">
        <v>0</v>
      </c>
      <c r="C23" s="34">
        <v>0</v>
      </c>
      <c r="D23" s="34">
        <v>0</v>
      </c>
      <c r="E23" s="44">
        <f t="shared" si="0"/>
        <v>0</v>
      </c>
      <c r="F23" s="44">
        <f t="shared" si="0"/>
        <v>0</v>
      </c>
      <c r="G23" s="44">
        <f t="shared" si="0"/>
        <v>0</v>
      </c>
      <c r="H23" s="44">
        <f t="shared" si="0"/>
        <v>0</v>
      </c>
      <c r="I23" s="44">
        <f t="shared" si="0"/>
        <v>0</v>
      </c>
      <c r="J23" s="36">
        <f t="shared" si="5"/>
        <v>0</v>
      </c>
      <c r="K23" s="37"/>
      <c r="L23" s="37"/>
      <c r="M23" s="37"/>
      <c r="N23" s="37">
        <f t="shared" si="7"/>
        <v>0</v>
      </c>
      <c r="O23" s="37"/>
      <c r="P23" s="37"/>
      <c r="Q23" s="37"/>
      <c r="R23" s="38"/>
    </row>
    <row r="24" spans="1:21" ht="16.5" x14ac:dyDescent="0.3">
      <c r="A24" s="34">
        <v>0</v>
      </c>
      <c r="B24" s="34">
        <v>0</v>
      </c>
      <c r="C24" s="34">
        <v>0</v>
      </c>
      <c r="D24" s="34">
        <v>0</v>
      </c>
      <c r="E24" s="44">
        <f t="shared" ref="E24:I30" si="8">B24/12</f>
        <v>0</v>
      </c>
      <c r="F24" s="44">
        <f t="shared" si="8"/>
        <v>0</v>
      </c>
      <c r="G24" s="44">
        <f t="shared" si="8"/>
        <v>0</v>
      </c>
      <c r="H24" s="44">
        <f t="shared" si="8"/>
        <v>0</v>
      </c>
      <c r="I24" s="44">
        <f t="shared" si="8"/>
        <v>0</v>
      </c>
      <c r="J24" s="36">
        <f t="shared" si="5"/>
        <v>0</v>
      </c>
      <c r="K24" s="37"/>
      <c r="L24" s="37"/>
      <c r="M24" s="37"/>
      <c r="N24" s="37">
        <f>SUM(N16:N23)</f>
        <v>235.34139999999999</v>
      </c>
      <c r="O24" s="43"/>
      <c r="P24" s="37"/>
      <c r="Q24" s="37"/>
      <c r="R24" s="43"/>
    </row>
    <row r="25" spans="1:21" ht="16.5" x14ac:dyDescent="0.3">
      <c r="A25" s="34">
        <v>0</v>
      </c>
      <c r="B25" s="34">
        <v>0</v>
      </c>
      <c r="C25" s="34">
        <v>0</v>
      </c>
      <c r="D25" s="34">
        <v>0</v>
      </c>
      <c r="E25" s="44">
        <f t="shared" si="8"/>
        <v>0</v>
      </c>
      <c r="F25" s="44">
        <f t="shared" si="8"/>
        <v>0</v>
      </c>
      <c r="G25" s="44">
        <f t="shared" si="8"/>
        <v>0</v>
      </c>
      <c r="H25" s="44">
        <f t="shared" si="8"/>
        <v>0</v>
      </c>
      <c r="I25" s="44">
        <f t="shared" si="8"/>
        <v>0</v>
      </c>
      <c r="J25" s="36">
        <f t="shared" si="5"/>
        <v>0</v>
      </c>
      <c r="K25" s="37"/>
      <c r="L25" s="37"/>
      <c r="M25" s="46"/>
      <c r="N25" s="37"/>
      <c r="O25" s="37"/>
      <c r="P25" s="37"/>
      <c r="Q25" s="37"/>
      <c r="R25" s="37"/>
    </row>
    <row r="26" spans="1:21" ht="16.5" x14ac:dyDescent="0.3">
      <c r="A26" s="34">
        <v>0</v>
      </c>
      <c r="B26" s="34">
        <v>0</v>
      </c>
      <c r="C26" s="34">
        <v>0</v>
      </c>
      <c r="D26" s="34">
        <v>0</v>
      </c>
      <c r="E26" s="44">
        <f t="shared" si="8"/>
        <v>0</v>
      </c>
      <c r="F26" s="44">
        <f t="shared" si="8"/>
        <v>0</v>
      </c>
      <c r="G26" s="44">
        <f t="shared" si="8"/>
        <v>0</v>
      </c>
      <c r="H26" s="44">
        <f t="shared" si="8"/>
        <v>0</v>
      </c>
      <c r="I26" s="44">
        <f t="shared" si="8"/>
        <v>0</v>
      </c>
      <c r="J26" s="36">
        <f t="shared" si="5"/>
        <v>0</v>
      </c>
      <c r="K26" s="37"/>
      <c r="L26" s="37"/>
      <c r="M26" s="46"/>
      <c r="N26" s="37">
        <f>N13+N24</f>
        <v>509.7183</v>
      </c>
      <c r="O26" s="37"/>
      <c r="P26" s="37"/>
      <c r="Q26" s="37"/>
      <c r="R26" s="37"/>
    </row>
    <row r="27" spans="1:21" ht="16.5" x14ac:dyDescent="0.3">
      <c r="A27" s="34">
        <v>0</v>
      </c>
      <c r="B27" s="34">
        <v>0</v>
      </c>
      <c r="C27" s="34">
        <v>0</v>
      </c>
      <c r="D27" s="34">
        <v>0</v>
      </c>
      <c r="E27" s="44">
        <f t="shared" si="8"/>
        <v>0</v>
      </c>
      <c r="F27" s="44">
        <f t="shared" si="8"/>
        <v>0</v>
      </c>
      <c r="G27" s="44">
        <f t="shared" si="8"/>
        <v>0</v>
      </c>
      <c r="H27" s="44">
        <f t="shared" si="8"/>
        <v>0</v>
      </c>
      <c r="I27" s="44">
        <f t="shared" si="8"/>
        <v>0</v>
      </c>
      <c r="J27" s="36">
        <f t="shared" si="5"/>
        <v>0</v>
      </c>
      <c r="K27" s="37"/>
      <c r="L27" s="37"/>
      <c r="M27" s="37"/>
      <c r="N27" s="37"/>
      <c r="O27" s="37"/>
      <c r="P27" s="37"/>
      <c r="Q27" s="37"/>
      <c r="R27" s="37"/>
    </row>
    <row r="28" spans="1:21" ht="16.5" x14ac:dyDescent="0.3">
      <c r="A28" s="34">
        <v>0</v>
      </c>
      <c r="B28" s="34">
        <v>0</v>
      </c>
      <c r="C28" s="34">
        <v>0</v>
      </c>
      <c r="D28" s="34">
        <v>0</v>
      </c>
      <c r="E28" s="44">
        <f t="shared" si="8"/>
        <v>0</v>
      </c>
      <c r="F28" s="44">
        <f t="shared" si="8"/>
        <v>0</v>
      </c>
      <c r="G28" s="44">
        <f t="shared" si="8"/>
        <v>0</v>
      </c>
      <c r="H28" s="44">
        <f t="shared" si="8"/>
        <v>0</v>
      </c>
      <c r="I28" s="44">
        <f t="shared" si="8"/>
        <v>0</v>
      </c>
      <c r="J28" s="36">
        <f t="shared" si="5"/>
        <v>0</v>
      </c>
      <c r="K28" s="37" t="s">
        <v>93</v>
      </c>
      <c r="L28" s="37"/>
      <c r="M28" s="37"/>
      <c r="N28" s="37"/>
      <c r="O28" s="37"/>
      <c r="P28" s="37"/>
      <c r="Q28" s="37"/>
      <c r="R28" s="37"/>
    </row>
    <row r="29" spans="1:21" ht="16.5" x14ac:dyDescent="0.3">
      <c r="A29" s="34">
        <v>0</v>
      </c>
      <c r="B29" s="34">
        <v>0</v>
      </c>
      <c r="C29" s="34">
        <v>0</v>
      </c>
      <c r="D29" s="34">
        <v>0</v>
      </c>
      <c r="E29" s="44">
        <f t="shared" si="8"/>
        <v>0</v>
      </c>
      <c r="F29" s="44">
        <f t="shared" si="1"/>
        <v>0</v>
      </c>
      <c r="G29" s="44">
        <f t="shared" si="2"/>
        <v>0</v>
      </c>
      <c r="H29" s="44">
        <f t="shared" si="3"/>
        <v>0</v>
      </c>
      <c r="I29" s="42">
        <f t="shared" ref="I29:I30" si="9">G29*H29</f>
        <v>0</v>
      </c>
      <c r="J29" s="36">
        <f t="shared" si="5"/>
        <v>0</v>
      </c>
      <c r="K29" s="37"/>
      <c r="L29" s="37">
        <v>8.73</v>
      </c>
      <c r="M29" s="37">
        <v>1.67</v>
      </c>
      <c r="N29" s="37">
        <f t="shared" ref="N29:N36" si="10">L29*M29</f>
        <v>14.5791</v>
      </c>
      <c r="O29" s="37"/>
      <c r="P29" s="47"/>
      <c r="Q29" s="47"/>
      <c r="R29" s="37"/>
    </row>
    <row r="30" spans="1:21" ht="16.5" x14ac:dyDescent="0.3">
      <c r="A30" s="34">
        <v>0</v>
      </c>
      <c r="B30" s="34">
        <v>0</v>
      </c>
      <c r="C30" s="34">
        <v>0</v>
      </c>
      <c r="D30" s="34">
        <v>0</v>
      </c>
      <c r="E30" s="44">
        <f t="shared" si="8"/>
        <v>0</v>
      </c>
      <c r="F30" s="44">
        <f t="shared" si="1"/>
        <v>0</v>
      </c>
      <c r="G30" s="44">
        <f t="shared" si="2"/>
        <v>0</v>
      </c>
      <c r="H30" s="44">
        <f t="shared" si="3"/>
        <v>0</v>
      </c>
      <c r="I30" s="42">
        <f t="shared" si="9"/>
        <v>0</v>
      </c>
      <c r="J30" s="36">
        <f t="shared" si="5"/>
        <v>0</v>
      </c>
      <c r="K30" s="37"/>
      <c r="L30" s="37">
        <v>13.71</v>
      </c>
      <c r="M30" s="37">
        <v>33.15</v>
      </c>
      <c r="N30" s="37">
        <f t="shared" si="10"/>
        <v>454.48650000000004</v>
      </c>
      <c r="O30" s="37"/>
      <c r="P30" s="48"/>
      <c r="Q30" s="48"/>
      <c r="R30" s="37"/>
    </row>
    <row r="31" spans="1:21" x14ac:dyDescent="0.25">
      <c r="K31" s="37"/>
      <c r="L31" s="37">
        <v>1.62</v>
      </c>
      <c r="M31" s="37">
        <v>13.99</v>
      </c>
      <c r="N31" s="37">
        <f t="shared" si="10"/>
        <v>22.663800000000002</v>
      </c>
    </row>
    <row r="32" spans="1:21" x14ac:dyDescent="0.25">
      <c r="K32" s="37"/>
      <c r="L32" s="37">
        <v>7.32</v>
      </c>
      <c r="M32" s="37">
        <v>1.01</v>
      </c>
      <c r="N32" s="37">
        <f t="shared" si="10"/>
        <v>7.3932000000000002</v>
      </c>
    </row>
    <row r="33" spans="11:17" x14ac:dyDescent="0.25">
      <c r="K33" s="37"/>
      <c r="L33" s="37">
        <v>11.34</v>
      </c>
      <c r="M33" s="37">
        <v>2.52</v>
      </c>
      <c r="N33" s="37">
        <f t="shared" si="10"/>
        <v>28.576799999999999</v>
      </c>
      <c r="P33" s="49"/>
      <c r="Q33" s="49"/>
    </row>
    <row r="34" spans="11:17" x14ac:dyDescent="0.25">
      <c r="K34" s="37"/>
      <c r="L34" s="37"/>
      <c r="M34" s="37"/>
      <c r="N34" s="37">
        <f t="shared" si="10"/>
        <v>0</v>
      </c>
    </row>
    <row r="35" spans="11:17" x14ac:dyDescent="0.25">
      <c r="K35" s="37"/>
      <c r="L35" s="37"/>
      <c r="M35" s="37"/>
      <c r="N35" s="37">
        <f t="shared" si="10"/>
        <v>0</v>
      </c>
    </row>
    <row r="36" spans="11:17" x14ac:dyDescent="0.25">
      <c r="K36" s="37"/>
      <c r="L36" s="37"/>
      <c r="M36" s="37"/>
      <c r="N36" s="37">
        <f t="shared" si="10"/>
        <v>0</v>
      </c>
    </row>
    <row r="37" spans="11:17" x14ac:dyDescent="0.25">
      <c r="K37" s="37"/>
      <c r="L37" s="37"/>
      <c r="M37" s="37"/>
      <c r="N37" s="37">
        <f>SUM(N29:N36)</f>
        <v>527.69939999999997</v>
      </c>
    </row>
    <row r="38" spans="11:17" x14ac:dyDescent="0.25">
      <c r="K38" s="37"/>
      <c r="L38" s="37"/>
      <c r="M38" s="46"/>
      <c r="N38" s="37"/>
    </row>
    <row r="39" spans="11:17" x14ac:dyDescent="0.25">
      <c r="K39" s="37"/>
      <c r="L39" s="37"/>
      <c r="M39" s="46"/>
      <c r="N39" s="37">
        <f>N26+N37</f>
        <v>1037.4177</v>
      </c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K22" sqref="K22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5" customWidth="1"/>
    <col min="4" max="4" width="15.28515625" style="15" hidden="1" customWidth="1"/>
    <col min="5" max="5" width="14.28515625" hidden="1" customWidth="1"/>
    <col min="6" max="6" width="17.140625" style="15" customWidth="1"/>
    <col min="7" max="7" width="15.285156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8"/>
      <c r="C3" s="19">
        <v>7500</v>
      </c>
      <c r="D3" s="21" t="s">
        <v>76</v>
      </c>
      <c r="E3" s="6" t="s">
        <v>84</v>
      </c>
      <c r="F3" s="19">
        <f>C3*0.7</f>
        <v>5250</v>
      </c>
      <c r="G3" s="21" t="s">
        <v>76</v>
      </c>
      <c r="H3" s="6" t="s">
        <v>84</v>
      </c>
    </row>
    <row r="4" spans="1:8" ht="30" x14ac:dyDescent="0.25">
      <c r="A4" s="20" t="s">
        <v>14</v>
      </c>
      <c r="B4" s="18"/>
      <c r="C4" s="19">
        <v>2500</v>
      </c>
      <c r="D4" s="21"/>
      <c r="F4" s="19">
        <v>2500</v>
      </c>
      <c r="G4" s="21"/>
    </row>
    <row r="5" spans="1:8" x14ac:dyDescent="0.25">
      <c r="A5" s="14" t="s">
        <v>15</v>
      </c>
      <c r="B5" s="18"/>
      <c r="C5" s="19">
        <f>C3-C4</f>
        <v>5000</v>
      </c>
      <c r="D5" s="21"/>
      <c r="F5" s="19">
        <f>F3-F4</f>
        <v>2750</v>
      </c>
      <c r="G5" s="21"/>
    </row>
    <row r="6" spans="1:8" x14ac:dyDescent="0.25">
      <c r="A6" s="14" t="s">
        <v>16</v>
      </c>
      <c r="B6" s="18"/>
      <c r="C6" s="19">
        <f>C4</f>
        <v>2500</v>
      </c>
      <c r="D6" s="21"/>
      <c r="F6" s="19">
        <f>F4</f>
        <v>2500</v>
      </c>
      <c r="G6" s="21"/>
    </row>
    <row r="7" spans="1:8" x14ac:dyDescent="0.25">
      <c r="A7" s="14" t="s">
        <v>17</v>
      </c>
      <c r="B7" s="22"/>
      <c r="C7" s="23">
        <f>D7-D8</f>
        <v>18</v>
      </c>
      <c r="D7" s="23">
        <v>2024</v>
      </c>
      <c r="F7" s="23">
        <f>G7-G8</f>
        <v>18</v>
      </c>
      <c r="G7" s="23">
        <v>2024</v>
      </c>
    </row>
    <row r="8" spans="1:8" x14ac:dyDescent="0.25">
      <c r="A8" s="14" t="s">
        <v>18</v>
      </c>
      <c r="B8" s="22"/>
      <c r="C8" s="23">
        <f>C9-C7</f>
        <v>42</v>
      </c>
      <c r="D8" s="23">
        <v>2006</v>
      </c>
      <c r="F8" s="23">
        <f>F9-F7</f>
        <v>42</v>
      </c>
      <c r="G8" s="23">
        <v>2006</v>
      </c>
    </row>
    <row r="9" spans="1:8" x14ac:dyDescent="0.25">
      <c r="A9" s="14" t="s">
        <v>19</v>
      </c>
      <c r="B9" s="22"/>
      <c r="C9" s="23">
        <v>60</v>
      </c>
      <c r="D9" s="23"/>
      <c r="F9" s="23">
        <v>60</v>
      </c>
      <c r="G9" s="23"/>
    </row>
    <row r="10" spans="1:8" ht="30" x14ac:dyDescent="0.25">
      <c r="A10" s="20" t="s">
        <v>20</v>
      </c>
      <c r="B10" s="22"/>
      <c r="C10" s="23">
        <f>90*C7/C9</f>
        <v>27</v>
      </c>
      <c r="D10" s="23"/>
      <c r="F10" s="23">
        <f>90*F7/F9</f>
        <v>27</v>
      </c>
      <c r="G10" s="23"/>
    </row>
    <row r="11" spans="1:8" x14ac:dyDescent="0.25">
      <c r="A11" s="14"/>
      <c r="B11" s="24"/>
      <c r="C11" s="25">
        <f>C10%</f>
        <v>0.27</v>
      </c>
      <c r="D11" s="25"/>
      <c r="F11" s="25">
        <f>F10%</f>
        <v>0.27</v>
      </c>
      <c r="G11" s="25"/>
    </row>
    <row r="12" spans="1:8" x14ac:dyDescent="0.25">
      <c r="A12" s="14" t="s">
        <v>21</v>
      </c>
      <c r="B12" s="18"/>
      <c r="C12" s="19">
        <f>C6*C11</f>
        <v>675</v>
      </c>
      <c r="D12" s="17"/>
      <c r="F12" s="19">
        <f>F6*F11</f>
        <v>675</v>
      </c>
      <c r="G12" s="17"/>
    </row>
    <row r="13" spans="1:8" x14ac:dyDescent="0.25">
      <c r="A13" s="14" t="s">
        <v>22</v>
      </c>
      <c r="B13" s="18"/>
      <c r="C13" s="19">
        <f>C6-C12</f>
        <v>1825</v>
      </c>
      <c r="D13" s="17"/>
      <c r="F13" s="19">
        <f>F6-F12</f>
        <v>1825</v>
      </c>
      <c r="G13" s="17"/>
    </row>
    <row r="14" spans="1:8" x14ac:dyDescent="0.25">
      <c r="A14" s="14" t="s">
        <v>15</v>
      </c>
      <c r="B14" s="18"/>
      <c r="C14" s="19">
        <f>C5</f>
        <v>5000</v>
      </c>
      <c r="D14" s="17"/>
      <c r="F14" s="19">
        <f>F5</f>
        <v>2750</v>
      </c>
      <c r="G14" s="17"/>
    </row>
    <row r="15" spans="1:8" x14ac:dyDescent="0.25">
      <c r="B15" s="18"/>
      <c r="C15" s="19"/>
      <c r="D15" s="17"/>
      <c r="F15" s="19"/>
      <c r="G15" s="17"/>
    </row>
    <row r="16" spans="1:8" x14ac:dyDescent="0.25">
      <c r="A16" s="53" t="s">
        <v>23</v>
      </c>
      <c r="B16" s="70"/>
      <c r="C16" s="71">
        <f>C14+C13</f>
        <v>6825</v>
      </c>
      <c r="D16" s="53"/>
      <c r="E16" s="53"/>
      <c r="F16" s="71">
        <f>F14+F13</f>
        <v>4575</v>
      </c>
      <c r="G16" s="53"/>
    </row>
    <row r="17" spans="1:11" x14ac:dyDescent="0.25">
      <c r="A17" s="53"/>
      <c r="B17" s="72"/>
      <c r="C17" s="73" t="s">
        <v>94</v>
      </c>
      <c r="D17" s="53"/>
      <c r="E17" s="53"/>
      <c r="F17" s="73" t="s">
        <v>96</v>
      </c>
      <c r="G17" s="53"/>
    </row>
    <row r="18" spans="1:11" x14ac:dyDescent="0.25">
      <c r="A18" s="74" t="str">
        <f>E3</f>
        <v>ACA</v>
      </c>
      <c r="B18" s="53"/>
      <c r="C18" s="73">
        <v>510</v>
      </c>
      <c r="D18" s="53"/>
      <c r="E18" s="53"/>
      <c r="F18" s="73">
        <v>528</v>
      </c>
      <c r="G18" s="53" t="s">
        <v>95</v>
      </c>
    </row>
    <row r="19" spans="1:11" x14ac:dyDescent="0.25">
      <c r="A19" s="53" t="s">
        <v>74</v>
      </c>
      <c r="B19" s="74"/>
      <c r="C19" s="75">
        <f>C18*C16</f>
        <v>3480750</v>
      </c>
      <c r="D19" s="54"/>
      <c r="E19" s="53"/>
      <c r="F19" s="75">
        <f>F18*F16</f>
        <v>2415600</v>
      </c>
      <c r="G19" s="54">
        <f>C19+F19</f>
        <v>5896350</v>
      </c>
      <c r="J19" s="60"/>
      <c r="K19" s="60"/>
    </row>
    <row r="20" spans="1:11" x14ac:dyDescent="0.25">
      <c r="A20" s="53" t="s">
        <v>24</v>
      </c>
      <c r="B20" s="53"/>
      <c r="C20" s="76">
        <f>C19*85%</f>
        <v>2958637.5</v>
      </c>
      <c r="D20" s="53"/>
      <c r="E20" s="53"/>
      <c r="F20" s="76">
        <f>F19*85%</f>
        <v>2053260</v>
      </c>
      <c r="G20" s="54">
        <f t="shared" ref="G20:G21" si="0">C20+F20</f>
        <v>5011897.5</v>
      </c>
    </row>
    <row r="21" spans="1:11" x14ac:dyDescent="0.25">
      <c r="A21" s="53" t="s">
        <v>25</v>
      </c>
      <c r="B21" s="53"/>
      <c r="C21" s="76">
        <f>C19*70%</f>
        <v>2436525</v>
      </c>
      <c r="D21" s="53"/>
      <c r="E21" s="53"/>
      <c r="F21" s="76">
        <f>F19*70%</f>
        <v>1690920</v>
      </c>
      <c r="G21" s="54">
        <f t="shared" si="0"/>
        <v>4127445</v>
      </c>
    </row>
    <row r="22" spans="1:11" x14ac:dyDescent="0.25">
      <c r="A22" s="14"/>
      <c r="D22" s="27"/>
      <c r="G22" s="27"/>
    </row>
    <row r="23" spans="1:11" x14ac:dyDescent="0.25">
      <c r="A23" s="28" t="s">
        <v>26</v>
      </c>
      <c r="B23" s="29"/>
      <c r="C23" s="30">
        <f>C4*C18</f>
        <v>1275000</v>
      </c>
      <c r="D23"/>
      <c r="F23" s="30">
        <f>F4*F18</f>
        <v>1320000</v>
      </c>
      <c r="G23"/>
    </row>
    <row r="24" spans="1:11" x14ac:dyDescent="0.25">
      <c r="A24" s="14" t="s">
        <v>27</v>
      </c>
      <c r="D24"/>
      <c r="G24"/>
    </row>
    <row r="25" spans="1:11" x14ac:dyDescent="0.25">
      <c r="A25" s="31" t="s">
        <v>28</v>
      </c>
      <c r="B25" s="15"/>
      <c r="C25" s="26">
        <f>C19*0.025/12</f>
        <v>7251.5625</v>
      </c>
      <c r="D25"/>
      <c r="F25" s="26">
        <f>F19*0.025/12</f>
        <v>5032.5</v>
      </c>
      <c r="G25"/>
    </row>
    <row r="26" spans="1:11" x14ac:dyDescent="0.25">
      <c r="C26" s="26"/>
      <c r="D26"/>
      <c r="F26" s="26"/>
      <c r="G26"/>
    </row>
    <row r="27" spans="1:11" x14ac:dyDescent="0.25">
      <c r="C27" s="26"/>
      <c r="D27"/>
      <c r="F27" s="26"/>
      <c r="G27"/>
    </row>
    <row r="28" spans="1:11" x14ac:dyDescent="0.25">
      <c r="C28"/>
      <c r="D28"/>
      <c r="F28"/>
      <c r="G28"/>
    </row>
    <row r="29" spans="1:11" x14ac:dyDescent="0.25">
      <c r="C29"/>
      <c r="D29"/>
      <c r="F29"/>
      <c r="G29"/>
    </row>
    <row r="30" spans="1:11" x14ac:dyDescent="0.25">
      <c r="C30"/>
      <c r="D30"/>
      <c r="F30"/>
      <c r="G30"/>
    </row>
    <row r="31" spans="1:11" x14ac:dyDescent="0.25">
      <c r="C31"/>
      <c r="D31"/>
      <c r="F31"/>
      <c r="G31"/>
    </row>
    <row r="32" spans="1:11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2"/>
    </row>
    <row r="59" spans="1:1" ht="15.75" x14ac:dyDescent="0.25">
      <c r="A59" s="33"/>
    </row>
    <row r="60" spans="1:1" ht="15.75" x14ac:dyDescent="0.25">
      <c r="A60" s="33"/>
    </row>
    <row r="61" spans="1:1" ht="15.75" x14ac:dyDescent="0.25">
      <c r="A61" s="33"/>
    </row>
    <row r="62" spans="1:1" ht="15.75" x14ac:dyDescent="0.25">
      <c r="A62" s="33"/>
    </row>
    <row r="63" spans="1:1" ht="15.75" x14ac:dyDescent="0.25">
      <c r="A63" s="33"/>
    </row>
    <row r="64" spans="1:1" ht="15.75" x14ac:dyDescent="0.25">
      <c r="A64" s="33"/>
    </row>
    <row r="65" spans="1:1" ht="15.75" x14ac:dyDescent="0.25">
      <c r="A65" s="33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3" sqref="Q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450.58103999999997</v>
      </c>
      <c r="C2" s="4">
        <f t="shared" ref="C2:C16" si="1">B2*1.2</f>
        <v>540.69724799999995</v>
      </c>
      <c r="D2" s="4">
        <f t="shared" ref="D2:D16" si="2">C2*1.2</f>
        <v>648.83669759999987</v>
      </c>
      <c r="E2" s="5">
        <f t="shared" ref="E2:E16" si="3">R2</f>
        <v>3600000</v>
      </c>
      <c r="F2" s="4">
        <f t="shared" ref="F2:F15" si="4">ROUND((E2/B2),0)</f>
        <v>7990</v>
      </c>
      <c r="G2" s="4">
        <f t="shared" ref="G2:G15" si="5">ROUND((E2/C2),0)</f>
        <v>6658</v>
      </c>
      <c r="H2" s="4">
        <f t="shared" ref="H2:H15" si="6">ROUND((E2/D2),0)</f>
        <v>5548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41.86*10.764</f>
        <v>450.58103999999997</v>
      </c>
      <c r="R2" s="2">
        <v>3600000</v>
      </c>
      <c r="S2" s="2" t="s">
        <v>85</v>
      </c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1600000</v>
      </c>
      <c r="F3" s="4">
        <f t="shared" si="4"/>
        <v>4000</v>
      </c>
      <c r="G3" s="4">
        <f t="shared" si="5"/>
        <v>3333</v>
      </c>
      <c r="H3" s="4">
        <f t="shared" si="6"/>
        <v>2778</v>
      </c>
      <c r="I3" s="4">
        <f t="shared" si="7"/>
        <v>0</v>
      </c>
      <c r="J3" s="4">
        <f t="shared" si="8"/>
        <v>0</v>
      </c>
      <c r="O3">
        <v>0</v>
      </c>
      <c r="P3">
        <v>480</v>
      </c>
      <c r="Q3">
        <f t="shared" ref="Q3:Q10" si="10">P3/1.2</f>
        <v>400</v>
      </c>
      <c r="R3" s="2">
        <v>1600000</v>
      </c>
      <c r="S3" s="2" t="s">
        <v>86</v>
      </c>
    </row>
    <row r="4" spans="1:19" x14ac:dyDescent="0.25">
      <c r="A4" s="4">
        <v>3</v>
      </c>
      <c r="B4" s="4">
        <f t="shared" si="0"/>
        <v>512.5</v>
      </c>
      <c r="C4" s="4">
        <f t="shared" si="1"/>
        <v>615</v>
      </c>
      <c r="D4" s="4">
        <f t="shared" si="2"/>
        <v>738</v>
      </c>
      <c r="E4" s="5">
        <f t="shared" si="3"/>
        <v>2230000</v>
      </c>
      <c r="F4" s="4">
        <f t="shared" si="4"/>
        <v>4351</v>
      </c>
      <c r="G4" s="4">
        <f t="shared" si="5"/>
        <v>3626</v>
      </c>
      <c r="H4" s="4">
        <f t="shared" si="6"/>
        <v>3022</v>
      </c>
      <c r="I4" s="4">
        <f t="shared" si="7"/>
        <v>0</v>
      </c>
      <c r="J4" s="4">
        <f t="shared" si="8"/>
        <v>0</v>
      </c>
      <c r="O4">
        <v>0</v>
      </c>
      <c r="P4">
        <v>615</v>
      </c>
      <c r="Q4">
        <f t="shared" si="10"/>
        <v>512.5</v>
      </c>
      <c r="R4" s="2">
        <v>2230000</v>
      </c>
      <c r="S4" s="2" t="s">
        <v>87</v>
      </c>
    </row>
    <row r="5" spans="1:19" x14ac:dyDescent="0.25">
      <c r="A5" s="4">
        <v>4</v>
      </c>
      <c r="B5" s="4">
        <f t="shared" si="0"/>
        <v>466.66666666666669</v>
      </c>
      <c r="C5" s="4">
        <f t="shared" si="1"/>
        <v>560</v>
      </c>
      <c r="D5" s="4">
        <f t="shared" si="2"/>
        <v>672</v>
      </c>
      <c r="E5" s="5">
        <f t="shared" si="3"/>
        <v>2400000</v>
      </c>
      <c r="F5" s="4">
        <f t="shared" si="4"/>
        <v>5143</v>
      </c>
      <c r="G5" s="4">
        <f t="shared" si="5"/>
        <v>4286</v>
      </c>
      <c r="H5" s="4">
        <f t="shared" si="6"/>
        <v>3571</v>
      </c>
      <c r="I5" s="4">
        <f t="shared" si="7"/>
        <v>0</v>
      </c>
      <c r="J5" s="4">
        <f t="shared" si="8"/>
        <v>0</v>
      </c>
      <c r="O5">
        <v>0</v>
      </c>
      <c r="P5">
        <v>560</v>
      </c>
      <c r="Q5">
        <f t="shared" si="10"/>
        <v>466.66666666666669</v>
      </c>
      <c r="R5" s="2">
        <v>2400000</v>
      </c>
      <c r="S5" s="2"/>
    </row>
    <row r="6" spans="1:19" x14ac:dyDescent="0.25">
      <c r="A6" s="4">
        <v>5</v>
      </c>
      <c r="B6" s="4">
        <f t="shared" si="0"/>
        <v>475</v>
      </c>
      <c r="C6" s="4">
        <f t="shared" si="1"/>
        <v>570</v>
      </c>
      <c r="D6" s="4">
        <f t="shared" si="2"/>
        <v>684</v>
      </c>
      <c r="E6" s="5">
        <f t="shared" si="3"/>
        <v>2500000</v>
      </c>
      <c r="F6" s="4">
        <f t="shared" si="4"/>
        <v>5263</v>
      </c>
      <c r="G6" s="4">
        <f t="shared" si="5"/>
        <v>4386</v>
      </c>
      <c r="H6" s="4">
        <f t="shared" si="6"/>
        <v>3655</v>
      </c>
      <c r="I6" s="4">
        <f t="shared" si="7"/>
        <v>0</v>
      </c>
      <c r="J6" s="4">
        <f t="shared" si="8"/>
        <v>0</v>
      </c>
      <c r="O6">
        <v>0</v>
      </c>
      <c r="P6">
        <v>570</v>
      </c>
      <c r="Q6">
        <f t="shared" si="10"/>
        <v>475</v>
      </c>
      <c r="R6" s="2">
        <v>2500000</v>
      </c>
      <c r="S6" s="2"/>
    </row>
    <row r="7" spans="1:19" x14ac:dyDescent="0.25">
      <c r="A7" s="4">
        <v>6</v>
      </c>
      <c r="B7" s="4">
        <f t="shared" si="0"/>
        <v>566.66666666666674</v>
      </c>
      <c r="C7" s="4">
        <f t="shared" si="1"/>
        <v>680.00000000000011</v>
      </c>
      <c r="D7" s="4">
        <f t="shared" si="2"/>
        <v>816.00000000000011</v>
      </c>
      <c r="E7" s="5">
        <f t="shared" si="3"/>
        <v>3500000</v>
      </c>
      <c r="F7" s="66">
        <f t="shared" si="4"/>
        <v>6176</v>
      </c>
      <c r="G7" s="66">
        <f t="shared" si="5"/>
        <v>5147</v>
      </c>
      <c r="H7" s="66">
        <f t="shared" si="6"/>
        <v>4289</v>
      </c>
      <c r="I7" s="66">
        <f t="shared" si="7"/>
        <v>0</v>
      </c>
      <c r="J7" s="66">
        <f t="shared" si="8"/>
        <v>0</v>
      </c>
      <c r="K7" s="67"/>
      <c r="L7" s="67"/>
      <c r="M7" s="67"/>
      <c r="N7" s="67"/>
      <c r="O7" s="67">
        <v>0</v>
      </c>
      <c r="P7" s="67">
        <v>680</v>
      </c>
      <c r="Q7" s="67">
        <f t="shared" si="10"/>
        <v>566.66666666666674</v>
      </c>
      <c r="R7" s="68">
        <v>3500000</v>
      </c>
      <c r="S7" s="2"/>
    </row>
    <row r="8" spans="1:19" x14ac:dyDescent="0.25">
      <c r="A8" s="4">
        <v>7</v>
      </c>
      <c r="B8" s="4">
        <f t="shared" si="0"/>
        <v>476.66666666666669</v>
      </c>
      <c r="C8" s="4">
        <f t="shared" si="1"/>
        <v>572</v>
      </c>
      <c r="D8" s="4">
        <f t="shared" si="2"/>
        <v>686.4</v>
      </c>
      <c r="E8" s="5">
        <f t="shared" si="3"/>
        <v>2300000</v>
      </c>
      <c r="F8" s="4">
        <f t="shared" si="4"/>
        <v>4825</v>
      </c>
      <c r="G8" s="4">
        <f t="shared" si="5"/>
        <v>4021</v>
      </c>
      <c r="H8" s="4">
        <f t="shared" si="6"/>
        <v>3351</v>
      </c>
      <c r="I8" s="4">
        <f t="shared" si="7"/>
        <v>0</v>
      </c>
      <c r="J8" s="4">
        <f t="shared" si="8"/>
        <v>0</v>
      </c>
      <c r="O8">
        <v>0</v>
      </c>
      <c r="P8">
        <v>572</v>
      </c>
      <c r="Q8">
        <f t="shared" si="10"/>
        <v>476.66666666666669</v>
      </c>
      <c r="R8" s="2">
        <v>2300000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3"/>
      <c r="I24" s="9">
        <v>510</v>
      </c>
    </row>
    <row r="25" spans="1:19" s="9" customFormat="1" x14ac:dyDescent="0.25">
      <c r="F25" s="64"/>
      <c r="I25" s="9">
        <f>I24*1.2</f>
        <v>612</v>
      </c>
    </row>
    <row r="26" spans="1:19" s="9" customFormat="1" x14ac:dyDescent="0.25">
      <c r="F26" s="64"/>
    </row>
    <row r="27" spans="1:19" s="9" customFormat="1" x14ac:dyDescent="0.25">
      <c r="F27" s="64"/>
      <c r="I27" s="9">
        <v>4200</v>
      </c>
    </row>
    <row r="28" spans="1:19" s="9" customFormat="1" x14ac:dyDescent="0.25">
      <c r="C28" s="62" t="s">
        <v>75</v>
      </c>
      <c r="D28" s="62"/>
      <c r="F28" s="47" t="s">
        <v>71</v>
      </c>
      <c r="G28" s="47">
        <v>510</v>
      </c>
      <c r="I28" s="9">
        <f>I27*1.2</f>
        <v>5040</v>
      </c>
    </row>
    <row r="29" spans="1:19" s="9" customFormat="1" x14ac:dyDescent="0.25">
      <c r="C29" s="62" t="s">
        <v>1</v>
      </c>
      <c r="D29" s="62"/>
      <c r="F29" s="47" t="s">
        <v>72</v>
      </c>
      <c r="G29" s="47">
        <v>800</v>
      </c>
      <c r="H29" s="9">
        <f>G29/G28</f>
        <v>1.5686274509803921</v>
      </c>
      <c r="I29" s="9">
        <f>I27*I25</f>
        <v>2570400</v>
      </c>
    </row>
    <row r="30" spans="1:19" s="9" customFormat="1" x14ac:dyDescent="0.25">
      <c r="F30" s="47" t="s">
        <v>73</v>
      </c>
      <c r="G30" s="47"/>
      <c r="I30" s="9">
        <f>I29/I24</f>
        <v>5040</v>
      </c>
    </row>
    <row r="31" spans="1:19" s="9" customFormat="1" x14ac:dyDescent="0.25">
      <c r="C31" s="65" t="s">
        <v>88</v>
      </c>
      <c r="D31" s="65"/>
      <c r="F31" s="65" t="s">
        <v>74</v>
      </c>
      <c r="G31" s="65">
        <f>G29*G30</f>
        <v>0</v>
      </c>
      <c r="H31" s="9" t="e">
        <f>G31/D29</f>
        <v>#DIV/0!</v>
      </c>
    </row>
    <row r="32" spans="1:19" s="9" customFormat="1" x14ac:dyDescent="0.25">
      <c r="C32" s="65" t="s">
        <v>89</v>
      </c>
      <c r="D32" s="65">
        <v>800</v>
      </c>
      <c r="F32" s="65" t="s">
        <v>24</v>
      </c>
      <c r="G32" s="65">
        <f>G31*90%</f>
        <v>0</v>
      </c>
    </row>
    <row r="33" spans="3:7" s="9" customFormat="1" x14ac:dyDescent="0.25">
      <c r="C33" s="65" t="s">
        <v>90</v>
      </c>
      <c r="D33" s="65">
        <v>5300</v>
      </c>
      <c r="F33" s="65" t="s">
        <v>25</v>
      </c>
      <c r="G33" s="65">
        <f>G31*80%</f>
        <v>0</v>
      </c>
    </row>
    <row r="34" spans="3:7" s="9" customFormat="1" x14ac:dyDescent="0.25">
      <c r="C34" s="65" t="s">
        <v>74</v>
      </c>
      <c r="D34" s="65">
        <f>D32*D33</f>
        <v>4240000</v>
      </c>
    </row>
    <row r="35" spans="3:7" s="9" customFormat="1" x14ac:dyDescent="0.25">
      <c r="C35" s="65"/>
      <c r="D35" s="65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2024-05-07T04:43:54Z</dcterms:modified>
</cp:coreProperties>
</file>