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630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0" i="5" l="1"/>
  <c r="P15" i="5"/>
  <c r="O15" i="5"/>
  <c r="O13" i="5"/>
  <c r="O12" i="5"/>
  <c r="O18" i="5"/>
  <c r="P9" i="5"/>
  <c r="C7" i="5"/>
  <c r="B22" i="5"/>
  <c r="B21" i="5"/>
  <c r="B20" i="5"/>
  <c r="B19" i="5"/>
  <c r="B7" i="5"/>
  <c r="B9" i="5" l="1"/>
  <c r="E40" i="5"/>
  <c r="E39" i="5"/>
  <c r="D34" i="5"/>
  <c r="D33" i="5"/>
  <c r="D32" i="5"/>
  <c r="I20" i="5"/>
  <c r="I19" i="5"/>
  <c r="L17" i="5"/>
  <c r="I9" i="5"/>
  <c r="J17" i="5"/>
  <c r="I32" i="5" l="1"/>
  <c r="G40" i="5"/>
  <c r="M40" i="5"/>
  <c r="G39" i="5"/>
  <c r="I36" i="5"/>
  <c r="J44" i="5"/>
  <c r="K44" i="5" s="1"/>
  <c r="G44" i="5"/>
  <c r="K43" i="5"/>
  <c r="J43" i="5"/>
  <c r="G43" i="5"/>
  <c r="L9" i="5"/>
  <c r="I35" i="5" l="1"/>
  <c r="I34" i="5"/>
  <c r="J42" i="5"/>
  <c r="K42" i="5" s="1"/>
  <c r="G42" i="5"/>
  <c r="J41" i="5"/>
  <c r="G41" i="5"/>
  <c r="J40" i="5"/>
  <c r="L40" i="5" s="1"/>
  <c r="J39" i="5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L39" i="5" l="1"/>
  <c r="K39" i="5"/>
  <c r="B8" i="5"/>
  <c r="B13" i="5"/>
  <c r="B14" i="5" s="1"/>
  <c r="B15" i="5" s="1"/>
  <c r="B25" i="5" s="1"/>
  <c r="K41" i="5"/>
  <c r="L41" i="5"/>
  <c r="K40" i="5"/>
  <c r="B23" i="5" l="1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<sst xmlns="http://schemas.openxmlformats.org/spreadsheetml/2006/main" count="26" uniqueCount="26">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</sst>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6" formatCode="_ * #,##0_ ;_ * \-#,##0_ ;_ * &quot;-&quot;??_ ;_ @_ 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43" fontId="6" fillId="0" borderId="0" applyFont="0" applyFill="0" applyBorder="0" applyAlignment="0" applyProtection="0"/>
  </cellStyleXfs>
  <cellXfs count="23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1" fillId="0" borderId="1" xfId="0" applyFont="1" applyBorder="1"/>
    <xf numFmtId="0" fontId="1" fillId="0" borderId="0" xfId="0" applyFont="1"/>
    <xf numFmtId="0" fontId="0" fillId="0" borderId="2" xfId="0" applyBorder="1"/>
    <xf numFmtId="43" fontId="0" fillId="0" borderId="0" xfId="2" applyFont="1"/>
    <xf numFmtId="166" fontId="0" fillId="0" borderId="0" xfId="2" applyNumberFormat="1" applyFont="1"/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49418</xdr:colOff>
      <xdr:row>39</xdr:row>
      <xdr:rowOff>143932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AB86C8-6675-4C82-BA29-B3C54B568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51018" cy="75734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449609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770659-D348-45B1-95DC-36B8ED4E0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60809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478188</xdr:colOff>
      <xdr:row>42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2CE947-8ED0-4033-B956-83DE24495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89388" cy="8106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438977</xdr:colOff>
      <xdr:row>40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A47184-B34F-4199-8B04-AD34DCA93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25377" cy="7659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4"/>
  <sheetViews>
    <sheetView tabSelected="1" workbookViewId="0">
      <selection activeCell="C21" sqref="C21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  <col min="12" max="12" width="10" bestFit="1" customWidth="1"/>
    <col min="15" max="15" width="12.5703125" bestFit="1" customWidth="1"/>
    <col min="16" max="16" width="10" bestFit="1" customWidth="1"/>
  </cols>
  <sheetData>
    <row r="3" spans="1:16" x14ac:dyDescent="0.25">
      <c r="A3" s="2"/>
      <c r="B3" s="2"/>
      <c r="C3" s="2"/>
      <c r="D3" s="13"/>
    </row>
    <row r="4" spans="1:16" ht="16.5" x14ac:dyDescent="0.3">
      <c r="A4" s="11"/>
      <c r="B4" s="12"/>
      <c r="C4" s="14"/>
      <c r="D4" s="14"/>
    </row>
    <row r="5" spans="1:16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6" ht="16.5" x14ac:dyDescent="0.3">
      <c r="A6" s="3" t="s">
        <v>5</v>
      </c>
      <c r="B6" s="3">
        <v>2001</v>
      </c>
      <c r="C6" s="3"/>
      <c r="D6" s="2"/>
      <c r="I6" s="2">
        <v>2001</v>
      </c>
      <c r="J6" s="2">
        <v>2024</v>
      </c>
      <c r="K6" s="2">
        <f>J6-I6</f>
        <v>23</v>
      </c>
      <c r="L6" s="2">
        <f>K6-60</f>
        <v>-37</v>
      </c>
    </row>
    <row r="7" spans="1:16" ht="16.5" x14ac:dyDescent="0.3">
      <c r="A7" s="3" t="s">
        <v>6</v>
      </c>
      <c r="B7" s="3">
        <f>B5-B6</f>
        <v>23</v>
      </c>
      <c r="C7" s="3">
        <f>100-B7</f>
        <v>77</v>
      </c>
      <c r="D7" s="2"/>
      <c r="I7" s="2"/>
      <c r="J7" s="2"/>
      <c r="K7" s="2"/>
    </row>
    <row r="8" spans="1:16" ht="16.5" x14ac:dyDescent="0.3">
      <c r="A8" s="3"/>
      <c r="B8" s="3">
        <f>B7-60</f>
        <v>-37</v>
      </c>
      <c r="C8" s="3"/>
      <c r="D8" s="2"/>
      <c r="H8" s="9"/>
      <c r="I8" s="10" t="s">
        <v>24</v>
      </c>
      <c r="J8" s="10" t="s">
        <v>23</v>
      </c>
      <c r="K8" s="10"/>
      <c r="L8">
        <v>30250</v>
      </c>
    </row>
    <row r="9" spans="1:16" ht="16.5" x14ac:dyDescent="0.3">
      <c r="A9" s="3" t="s">
        <v>7</v>
      </c>
      <c r="B9" s="5">
        <f>340*2800</f>
        <v>952000</v>
      </c>
      <c r="C9" s="5"/>
      <c r="D9" s="4"/>
      <c r="H9" s="9"/>
      <c r="I9" s="10">
        <f>J9/1.2</f>
        <v>283.33333333333337</v>
      </c>
      <c r="J9" s="10">
        <v>340</v>
      </c>
      <c r="K9" s="10"/>
      <c r="L9">
        <f>L8/10.764</f>
        <v>2810.2935711631367</v>
      </c>
      <c r="O9" s="21">
        <v>112570</v>
      </c>
      <c r="P9" s="22">
        <f>O9/10.764</f>
        <v>10458.00817539948</v>
      </c>
    </row>
    <row r="10" spans="1:16" ht="16.5" x14ac:dyDescent="0.3">
      <c r="A10" s="3" t="s">
        <v>8</v>
      </c>
      <c r="B10" s="3"/>
      <c r="C10" s="3"/>
      <c r="D10" s="2"/>
      <c r="H10" s="9"/>
      <c r="I10" s="10"/>
      <c r="J10" s="10"/>
      <c r="K10" s="10"/>
      <c r="O10" s="21">
        <v>61790</v>
      </c>
      <c r="P10" s="22"/>
    </row>
    <row r="11" spans="1:16" ht="16.5" x14ac:dyDescent="0.3">
      <c r="A11" s="3"/>
      <c r="B11" s="3"/>
      <c r="C11" s="3"/>
      <c r="D11" s="2"/>
      <c r="H11" s="9"/>
      <c r="I11" s="10"/>
      <c r="J11" s="10"/>
      <c r="K11" s="10"/>
      <c r="O11" s="21"/>
      <c r="P11" s="22"/>
    </row>
    <row r="12" spans="1:16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  <c r="O12" s="21">
        <f>O9-O10</f>
        <v>50780</v>
      </c>
      <c r="P12" s="22"/>
    </row>
    <row r="13" spans="1:16" ht="16.5" x14ac:dyDescent="0.3">
      <c r="A13" s="3" t="s">
        <v>10</v>
      </c>
      <c r="B13" s="3">
        <f>B12*B7/60</f>
        <v>34.5</v>
      </c>
      <c r="C13" s="3"/>
      <c r="D13" s="2"/>
      <c r="O13" s="21">
        <f>O12*77%</f>
        <v>39100.6</v>
      </c>
      <c r="P13" s="22"/>
    </row>
    <row r="14" spans="1:16" ht="16.5" x14ac:dyDescent="0.3">
      <c r="A14" s="3"/>
      <c r="B14" s="6">
        <f>B13%</f>
        <v>0.34499999999999997</v>
      </c>
      <c r="C14" s="6"/>
      <c r="D14" s="15"/>
      <c r="O14" s="21"/>
      <c r="P14" s="22"/>
    </row>
    <row r="15" spans="1:16" ht="16.5" x14ac:dyDescent="0.3">
      <c r="A15" s="3" t="s">
        <v>11</v>
      </c>
      <c r="B15" s="5">
        <f>ROUND((B9*B14),0)</f>
        <v>328440</v>
      </c>
      <c r="C15" s="5"/>
      <c r="D15" s="5"/>
      <c r="O15" s="22">
        <f>O13+O10</f>
        <v>100890.6</v>
      </c>
      <c r="P15" s="22">
        <f>O15/10.764</f>
        <v>9372.9654403567456</v>
      </c>
    </row>
    <row r="16" spans="1:16" ht="16.5" x14ac:dyDescent="0.3">
      <c r="A16" s="3"/>
      <c r="B16" s="5"/>
      <c r="C16" s="5"/>
      <c r="D16" s="5"/>
      <c r="I16" t="s">
        <v>25</v>
      </c>
    </row>
    <row r="17" spans="1:15" ht="16.5" x14ac:dyDescent="0.3">
      <c r="A17" s="3" t="s">
        <v>2</v>
      </c>
      <c r="B17" s="5">
        <v>340</v>
      </c>
      <c r="C17" s="5"/>
      <c r="D17" s="4"/>
      <c r="I17">
        <v>236</v>
      </c>
      <c r="J17">
        <f>I17*1.2</f>
        <v>283.2</v>
      </c>
      <c r="L17">
        <f>158+42+11+10+15</f>
        <v>236</v>
      </c>
    </row>
    <row r="18" spans="1:15" ht="16.5" x14ac:dyDescent="0.3">
      <c r="A18" s="3" t="s">
        <v>22</v>
      </c>
      <c r="B18" s="3">
        <v>14000</v>
      </c>
      <c r="C18" s="3"/>
      <c r="D18" s="2"/>
      <c r="I18">
        <v>17000</v>
      </c>
      <c r="O18" s="21">
        <f>340*9373</f>
        <v>3186820</v>
      </c>
    </row>
    <row r="19" spans="1:15" ht="16.5" x14ac:dyDescent="0.3">
      <c r="A19" s="3" t="s">
        <v>12</v>
      </c>
      <c r="B19" s="5">
        <f>B18*B17</f>
        <v>4760000</v>
      </c>
      <c r="C19" s="5"/>
      <c r="D19" s="4"/>
      <c r="I19">
        <f>I18*I17</f>
        <v>4012000</v>
      </c>
    </row>
    <row r="20" spans="1:15" ht="16.5" x14ac:dyDescent="0.3">
      <c r="A20" s="7" t="s">
        <v>13</v>
      </c>
      <c r="B20" s="8">
        <f>B19-B15</f>
        <v>4431560</v>
      </c>
      <c r="C20" s="16">
        <f>B20/340</f>
        <v>13034</v>
      </c>
      <c r="D20" s="16"/>
      <c r="I20">
        <f>I19/340</f>
        <v>11800</v>
      </c>
    </row>
    <row r="21" spans="1:15" ht="16.5" x14ac:dyDescent="0.3">
      <c r="A21" s="7" t="s">
        <v>14</v>
      </c>
      <c r="B21" s="8">
        <f>B20*0.9</f>
        <v>3988404</v>
      </c>
      <c r="C21" s="16"/>
      <c r="D21" s="16"/>
    </row>
    <row r="22" spans="1:15" ht="16.5" x14ac:dyDescent="0.3">
      <c r="A22" s="7" t="s">
        <v>15</v>
      </c>
      <c r="B22" s="8">
        <f>B20*0.8</f>
        <v>3545248</v>
      </c>
      <c r="C22" s="16"/>
      <c r="D22" s="16"/>
    </row>
    <row r="23" spans="1:15" ht="16.5" x14ac:dyDescent="0.3">
      <c r="A23" s="7" t="s">
        <v>16</v>
      </c>
      <c r="B23" s="8">
        <f>B20*0.025/12</f>
        <v>9232.4166666666661</v>
      </c>
      <c r="C23" s="16"/>
      <c r="D23" s="16"/>
    </row>
    <row r="25" spans="1:15" x14ac:dyDescent="0.25">
      <c r="B25" s="1">
        <f>B20/340</f>
        <v>13034</v>
      </c>
      <c r="J25" s="17"/>
    </row>
    <row r="26" spans="1:15" x14ac:dyDescent="0.25">
      <c r="B26" s="1"/>
    </row>
    <row r="30" spans="1:15" x14ac:dyDescent="0.25">
      <c r="E30" t="s">
        <v>17</v>
      </c>
    </row>
    <row r="31" spans="1:15" x14ac:dyDescent="0.25">
      <c r="D31" s="2" t="s">
        <v>3</v>
      </c>
      <c r="E31" s="2" t="s">
        <v>18</v>
      </c>
      <c r="F31" s="2" t="s">
        <v>0</v>
      </c>
      <c r="G31" s="2" t="s">
        <v>19</v>
      </c>
      <c r="H31" s="2" t="s">
        <v>20</v>
      </c>
      <c r="I31" s="2"/>
    </row>
    <row r="32" spans="1:15" x14ac:dyDescent="0.25">
      <c r="D32" s="2">
        <f>E32*1.2</f>
        <v>288</v>
      </c>
      <c r="E32" s="18">
        <v>240</v>
      </c>
      <c r="F32" s="2">
        <v>4050000</v>
      </c>
      <c r="G32" s="2">
        <f t="shared" ref="G32:G37" si="0">F32/E32</f>
        <v>16875</v>
      </c>
      <c r="H32" s="2">
        <f t="shared" ref="H32:H37" si="1">F32/D32</f>
        <v>14062.5</v>
      </c>
      <c r="I32" s="2">
        <f>D32/E32</f>
        <v>1.2</v>
      </c>
    </row>
    <row r="33" spans="4:13" x14ac:dyDescent="0.25">
      <c r="D33" s="2">
        <f>E33*1.2</f>
        <v>288</v>
      </c>
      <c r="E33" s="18">
        <v>240</v>
      </c>
      <c r="F33" s="2">
        <v>4100000</v>
      </c>
      <c r="G33" s="2">
        <f t="shared" si="0"/>
        <v>17083.333333333332</v>
      </c>
      <c r="H33" s="2">
        <f>G33/1.2</f>
        <v>14236.111111111111</v>
      </c>
      <c r="I33" s="2"/>
    </row>
    <row r="34" spans="4:13" x14ac:dyDescent="0.25">
      <c r="D34" s="2">
        <f>E34*1.2</f>
        <v>366</v>
      </c>
      <c r="E34" s="18">
        <v>305</v>
      </c>
      <c r="F34" s="4">
        <v>5150000</v>
      </c>
      <c r="G34" s="2">
        <f t="shared" si="0"/>
        <v>16885.245901639344</v>
      </c>
      <c r="H34" s="2">
        <f t="shared" si="1"/>
        <v>14071.038251366121</v>
      </c>
      <c r="I34" s="2">
        <f>D34/E34</f>
        <v>1.2</v>
      </c>
    </row>
    <row r="35" spans="4:13" x14ac:dyDescent="0.25">
      <c r="D35" s="2">
        <v>340</v>
      </c>
      <c r="E35" s="18">
        <v>240</v>
      </c>
      <c r="F35" s="4">
        <v>4100000</v>
      </c>
      <c r="G35" s="2">
        <f t="shared" si="0"/>
        <v>17083.333333333332</v>
      </c>
      <c r="H35" s="2">
        <f t="shared" si="1"/>
        <v>12058.823529411764</v>
      </c>
      <c r="I35" s="2">
        <f>D35/E35</f>
        <v>1.4166666666666667</v>
      </c>
    </row>
    <row r="36" spans="4:13" x14ac:dyDescent="0.25">
      <c r="D36" s="2"/>
      <c r="E36" s="2"/>
      <c r="F36" s="4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4:13" x14ac:dyDescent="0.25">
      <c r="D37" s="2"/>
      <c r="E37" s="2"/>
      <c r="F37" s="2"/>
      <c r="G37" s="2" t="e">
        <f t="shared" si="0"/>
        <v>#DIV/0!</v>
      </c>
      <c r="H37" s="2" t="e">
        <f t="shared" si="1"/>
        <v>#DIV/0!</v>
      </c>
      <c r="I37" s="2"/>
    </row>
    <row r="38" spans="4:13" x14ac:dyDescent="0.25">
      <c r="E38" t="s">
        <v>21</v>
      </c>
    </row>
    <row r="39" spans="4:13" x14ac:dyDescent="0.25">
      <c r="E39" s="2">
        <f>31.6*10.764</f>
        <v>340.14240000000001</v>
      </c>
      <c r="F39" s="19">
        <v>4050000</v>
      </c>
      <c r="G39" s="2">
        <f>F39/E39</f>
        <v>11906.77786715211</v>
      </c>
      <c r="H39">
        <v>243000</v>
      </c>
      <c r="I39">
        <v>30000</v>
      </c>
      <c r="J39" s="2">
        <f t="shared" ref="J39:J44" si="2">I39+H39+F39</f>
        <v>4323000</v>
      </c>
      <c r="K39" s="2">
        <f>J39/E39</f>
        <v>12709.382893752734</v>
      </c>
      <c r="L39" s="4">
        <f>J39/719</f>
        <v>6012.5173852573016</v>
      </c>
      <c r="M39" s="2"/>
    </row>
    <row r="40" spans="4:13" x14ac:dyDescent="0.25">
      <c r="E40" s="2">
        <f>31.6*10.764</f>
        <v>340.14240000000001</v>
      </c>
      <c r="F40" s="19">
        <v>4000000</v>
      </c>
      <c r="G40" s="2">
        <f>F40/E40</f>
        <v>11759.780609532949</v>
      </c>
      <c r="H40">
        <v>240000</v>
      </c>
      <c r="I40">
        <v>30000</v>
      </c>
      <c r="J40" s="2">
        <f t="shared" si="2"/>
        <v>4270000</v>
      </c>
      <c r="K40" s="2">
        <f t="shared" ref="K40:K44" si="3">J40/E40</f>
        <v>12553.565800676422</v>
      </c>
      <c r="L40" s="4" t="e">
        <f>J40/D40</f>
        <v>#DIV/0!</v>
      </c>
      <c r="M40" s="2" t="e">
        <f>F40/D40</f>
        <v>#DIV/0!</v>
      </c>
    </row>
    <row r="41" spans="4:13" x14ac:dyDescent="0.25">
      <c r="D41" s="2"/>
      <c r="E41" s="2"/>
      <c r="F41" s="2"/>
      <c r="G41" s="2" t="e">
        <f t="shared" ref="G41:G44" si="4">F41/E41</f>
        <v>#DIV/0!</v>
      </c>
      <c r="H41" s="2">
        <v>196600</v>
      </c>
      <c r="I41" s="2">
        <v>30000</v>
      </c>
      <c r="J41" s="2">
        <f t="shared" si="2"/>
        <v>226600</v>
      </c>
      <c r="K41" s="2" t="e">
        <f t="shared" si="3"/>
        <v>#DIV/0!</v>
      </c>
      <c r="L41" s="2" t="e">
        <f>J41/D41</f>
        <v>#DIV/0!</v>
      </c>
      <c r="M41" s="2"/>
    </row>
    <row r="42" spans="4:13" x14ac:dyDescent="0.25">
      <c r="D42" s="2"/>
      <c r="E42" s="2"/>
      <c r="F42" s="2"/>
      <c r="G42" s="2" t="e">
        <f t="shared" si="4"/>
        <v>#DIV/0!</v>
      </c>
      <c r="H42" s="2">
        <v>726000</v>
      </c>
      <c r="I42" s="2">
        <v>30000</v>
      </c>
      <c r="J42" s="2">
        <f t="shared" si="2"/>
        <v>756000</v>
      </c>
      <c r="K42" s="2" t="e">
        <f t="shared" si="3"/>
        <v>#DIV/0!</v>
      </c>
      <c r="L42" s="2"/>
      <c r="M42" s="2"/>
    </row>
    <row r="43" spans="4:13" x14ac:dyDescent="0.25">
      <c r="G43" s="2" t="e">
        <f t="shared" si="4"/>
        <v>#DIV/0!</v>
      </c>
      <c r="H43">
        <v>1200000</v>
      </c>
      <c r="I43" s="2">
        <v>30000</v>
      </c>
      <c r="J43" s="2">
        <f t="shared" si="2"/>
        <v>1230000</v>
      </c>
      <c r="K43" s="2" t="e">
        <f t="shared" si="3"/>
        <v>#DIV/0!</v>
      </c>
    </row>
    <row r="44" spans="4:13" x14ac:dyDescent="0.25">
      <c r="G44" s="20" t="e">
        <f t="shared" si="4"/>
        <v>#DIV/0!</v>
      </c>
      <c r="H44">
        <v>900000</v>
      </c>
      <c r="I44" s="2">
        <v>30000</v>
      </c>
      <c r="J44" s="2">
        <f t="shared" si="2"/>
        <v>930000</v>
      </c>
      <c r="K44" s="2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7" sqref="L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2024-04-18T12:56:03Z</dcterms:modified>
</cp:coreProperties>
</file>