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C20" i="5" l="1"/>
  <c r="B20" i="5" l="1"/>
  <c r="M27" i="5"/>
  <c r="H29" i="5"/>
  <c r="H26" i="5"/>
  <c r="G29" i="5"/>
  <c r="G26" i="5"/>
  <c r="P25" i="5"/>
  <c r="N23" i="5"/>
  <c r="M29" i="5"/>
  <c r="N29" i="5" s="1"/>
  <c r="M26" i="5"/>
  <c r="B18" i="5"/>
  <c r="I7" i="5"/>
  <c r="H6" i="5"/>
  <c r="J21" i="5"/>
  <c r="Q18" i="5"/>
  <c r="M18" i="5"/>
  <c r="N18" i="5"/>
  <c r="O18" i="5"/>
  <c r="P18" i="5"/>
  <c r="L18" i="5"/>
  <c r="B8" i="5" l="1"/>
  <c r="G12" i="5"/>
  <c r="B11" i="5"/>
  <c r="B6" i="5"/>
  <c r="C6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7" i="5" l="1"/>
  <c r="B12" i="5"/>
  <c r="B13" i="5" s="1"/>
  <c r="B15" i="5" s="1"/>
  <c r="H6" i="1"/>
  <c r="H7" i="1" s="1"/>
  <c r="B23" i="5" l="1"/>
  <c r="B21" i="5"/>
  <c r="B22" i="5"/>
  <c r="B25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<sst xmlns="http://schemas.openxmlformats.org/spreadsheetml/2006/main" count="76" uniqueCount="54">
  <si>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</si>
  <si>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</si>
  <si>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</si>
  <si>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</si>
  <si>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</si>
  <si>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</si>
  <si>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</si>
  <si>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</si>
  <si>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</si>
  <si>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</si>
  <si>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</si>
  <si>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</si>
  <si>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</si>
  <si>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</si>
  <si>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</si>
  <si>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</si>
  <si>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</si>
  <si>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</si>
  <si>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</si>
  <si>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</si>
  <si>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</si>
  <si>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</si>
  <si>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</si>
  <si>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</si>
  <si>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</si>
  <si>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</si>
  <si>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</si>
  <si>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</si>
  <si>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</si>
  <si>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</si>
  <si>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</si>
  <si>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</si>
  <si>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</si>
  <si>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</si>
  <si>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</si>
  <si>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</si>
  <si>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</si>
  <si>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</si>
  <si>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</si>
  <si>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</si>
  <si>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</si>
  <si>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</si>
  <si>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</si>
  <si>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</si>
  <si>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</si>
  <si>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</si>
  <si>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</si>
  <si>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BAL</t>
  </si>
  <si>
    <t>BUA</t>
  </si>
  <si>
    <t>Carpet</t>
  </si>
  <si>
    <t>CB</t>
  </si>
  <si>
    <t>FB</t>
  </si>
  <si>
    <t>DB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</si>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</sst>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workbookViewId="0">
      <selection activeCell="C21" sqref="C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13" max="13" width="10" bestFit="1" customWidth="1"/>
    <col min="14" max="14" width="9.28515625" bestFit="1" customWidth="1"/>
    <col min="16" max="16" width="12.5703125" bestFit="1" customWidth="1"/>
  </cols>
  <sheetData>
    <row r="2" spans="1:16" x14ac:dyDescent="0.25">
      <c r="A2" s="17"/>
      <c r="B2" s="17"/>
    </row>
    <row r="3" spans="1:16" x14ac:dyDescent="0.25">
      <c r="A3" s="17" t="s">
        <v>34</v>
      </c>
      <c r="B3" s="17"/>
    </row>
    <row r="4" spans="1:16" x14ac:dyDescent="0.25">
      <c r="A4" s="17" t="s">
        <v>20</v>
      </c>
      <c r="B4" s="17">
        <v>2024</v>
      </c>
    </row>
    <row r="5" spans="1:16" x14ac:dyDescent="0.25">
      <c r="A5" s="17" t="s">
        <v>21</v>
      </c>
      <c r="B5" s="17">
        <v>2017</v>
      </c>
    </row>
    <row r="6" spans="1:16" x14ac:dyDescent="0.25">
      <c r="A6" s="17" t="s">
        <v>22</v>
      </c>
      <c r="B6" s="17">
        <f>B4-B5</f>
        <v>7</v>
      </c>
      <c r="C6">
        <f>100-B6</f>
        <v>93</v>
      </c>
      <c r="F6" t="s">
        <v>35</v>
      </c>
      <c r="G6">
        <v>65.77</v>
      </c>
      <c r="H6">
        <f>G6*10.764</f>
        <v>707.94827999999995</v>
      </c>
      <c r="I6">
        <v>708</v>
      </c>
      <c r="L6" t="s">
        <v>49</v>
      </c>
      <c r="M6" t="s">
        <v>50</v>
      </c>
      <c r="N6" t="s">
        <v>51</v>
      </c>
      <c r="O6" t="s">
        <v>52</v>
      </c>
      <c r="P6" t="s">
        <v>53</v>
      </c>
    </row>
    <row r="7" spans="1:16" x14ac:dyDescent="0.25">
      <c r="A7" s="17"/>
      <c r="B7" s="17">
        <f>60-B6</f>
        <v>53</v>
      </c>
      <c r="F7" t="s">
        <v>48</v>
      </c>
      <c r="I7">
        <f>I6*1.2</f>
        <v>849.6</v>
      </c>
      <c r="L7">
        <v>100</v>
      </c>
      <c r="M7">
        <v>13.12</v>
      </c>
      <c r="N7">
        <v>22.3</v>
      </c>
      <c r="O7">
        <v>24.61</v>
      </c>
      <c r="P7">
        <v>55</v>
      </c>
    </row>
    <row r="8" spans="1:16" x14ac:dyDescent="0.25">
      <c r="A8" s="17" t="s">
        <v>23</v>
      </c>
      <c r="B8" s="46">
        <f>850*2800</f>
        <v>2380000</v>
      </c>
      <c r="L8">
        <v>31.2</v>
      </c>
      <c r="N8">
        <v>20.07</v>
      </c>
    </row>
    <row r="9" spans="1:16" x14ac:dyDescent="0.25">
      <c r="A9" s="17" t="s">
        <v>24</v>
      </c>
      <c r="B9" s="17"/>
      <c r="L9">
        <v>47.1</v>
      </c>
    </row>
    <row r="10" spans="1:16" x14ac:dyDescent="0.25">
      <c r="A10" s="17"/>
      <c r="B10" s="17"/>
      <c r="F10" t="s">
        <v>35</v>
      </c>
      <c r="G10">
        <v>598</v>
      </c>
      <c r="L10">
        <v>7.42</v>
      </c>
    </row>
    <row r="11" spans="1:16" x14ac:dyDescent="0.25">
      <c r="A11" s="17" t="s">
        <v>25</v>
      </c>
      <c r="B11" s="17">
        <f>100-10</f>
        <v>90</v>
      </c>
      <c r="F11" t="s">
        <v>47</v>
      </c>
      <c r="G11">
        <v>122</v>
      </c>
      <c r="L11">
        <v>8.7799999999999994</v>
      </c>
    </row>
    <row r="12" spans="1:16" x14ac:dyDescent="0.25">
      <c r="A12" s="17" t="s">
        <v>26</v>
      </c>
      <c r="B12" s="17">
        <f>B11*B6/60</f>
        <v>10.5</v>
      </c>
      <c r="G12">
        <f>G10+G11</f>
        <v>720</v>
      </c>
      <c r="L12">
        <v>28.88</v>
      </c>
    </row>
    <row r="13" spans="1:16" x14ac:dyDescent="0.25">
      <c r="A13" s="17"/>
      <c r="B13" s="47">
        <f>B12%</f>
        <v>0.105</v>
      </c>
      <c r="L13">
        <v>101.52</v>
      </c>
    </row>
    <row r="14" spans="1:16" x14ac:dyDescent="0.25">
      <c r="A14" s="17"/>
      <c r="B14" s="17"/>
      <c r="L14">
        <v>68.239999999999995</v>
      </c>
    </row>
    <row r="15" spans="1:16" x14ac:dyDescent="0.25">
      <c r="A15" s="17" t="s">
        <v>27</v>
      </c>
      <c r="B15" s="46">
        <f>ROUND((B8*B13),0)</f>
        <v>249900</v>
      </c>
      <c r="L15">
        <v>99.13</v>
      </c>
    </row>
    <row r="16" spans="1:16" x14ac:dyDescent="0.25">
      <c r="A16" s="17" t="s">
        <v>15</v>
      </c>
      <c r="B16" s="46">
        <v>708</v>
      </c>
      <c r="L16">
        <v>74.2</v>
      </c>
    </row>
    <row r="17" spans="1:17" x14ac:dyDescent="0.25">
      <c r="A17" s="17" t="s">
        <v>42</v>
      </c>
      <c r="B17" s="17">
        <v>8300</v>
      </c>
      <c r="L17">
        <v>18.87</v>
      </c>
    </row>
    <row r="18" spans="1:17" x14ac:dyDescent="0.25">
      <c r="A18" s="17" t="s">
        <v>28</v>
      </c>
      <c r="B18" s="46">
        <f>B17*B16</f>
        <v>5876400</v>
      </c>
      <c r="L18">
        <f>SUM(L7:L17)</f>
        <v>585.34</v>
      </c>
      <c r="M18">
        <f t="shared" ref="M18:P18" si="0">SUM(M7:M17)</f>
        <v>13.12</v>
      </c>
      <c r="N18">
        <f t="shared" si="0"/>
        <v>42.370000000000005</v>
      </c>
      <c r="O18">
        <f t="shared" si="0"/>
        <v>24.61</v>
      </c>
      <c r="P18">
        <f t="shared" si="0"/>
        <v>55</v>
      </c>
      <c r="Q18">
        <f>SUM(L18:P18)</f>
        <v>720.44</v>
      </c>
    </row>
    <row r="19" spans="1:17" x14ac:dyDescent="0.25">
      <c r="A19" s="17" t="s">
        <v>29</v>
      </c>
      <c r="B19" s="17"/>
      <c r="J19">
        <v>598.46</v>
      </c>
    </row>
    <row r="20" spans="1:17" x14ac:dyDescent="0.25">
      <c r="A20" s="43" t="s">
        <v>30</v>
      </c>
      <c r="B20" s="48">
        <f>B18-B15</f>
        <v>5626500</v>
      </c>
      <c r="C20" s="5">
        <f>B20/850</f>
        <v>6619.411764705882</v>
      </c>
      <c r="J20">
        <v>121.98</v>
      </c>
    </row>
    <row r="21" spans="1:17" x14ac:dyDescent="0.25">
      <c r="A21" s="43" t="s">
        <v>31</v>
      </c>
      <c r="B21" s="48">
        <f>ROUND((B20*90%),0)</f>
        <v>5063850</v>
      </c>
      <c r="J21">
        <f>SUM(J19:J20)</f>
        <v>720.44</v>
      </c>
    </row>
    <row r="22" spans="1:17" x14ac:dyDescent="0.25">
      <c r="A22" s="43" t="s">
        <v>32</v>
      </c>
      <c r="B22" s="48">
        <f>ROUND((B20*80%),0)</f>
        <v>4501200</v>
      </c>
    </row>
    <row r="23" spans="1:17" x14ac:dyDescent="0.25">
      <c r="A23" s="43" t="s">
        <v>33</v>
      </c>
      <c r="B23" s="48">
        <f>MROUND((B20*0.025/12),500)</f>
        <v>11500</v>
      </c>
      <c r="M23" s="1">
        <v>54200</v>
      </c>
      <c r="N23" s="49">
        <f>M23/10.764</f>
        <v>5035.3028613898186</v>
      </c>
      <c r="P23" s="1">
        <v>850</v>
      </c>
    </row>
    <row r="24" spans="1:17" x14ac:dyDescent="0.25">
      <c r="M24" s="1">
        <v>8600</v>
      </c>
      <c r="N24" s="49"/>
      <c r="P24" s="1">
        <v>4739</v>
      </c>
    </row>
    <row r="25" spans="1:17" x14ac:dyDescent="0.25">
      <c r="B25" s="5">
        <f>B20/222</f>
        <v>25344.594594594593</v>
      </c>
      <c r="G25">
        <v>40.42</v>
      </c>
      <c r="H25">
        <v>34.81</v>
      </c>
      <c r="M25" s="1"/>
      <c r="N25" s="49"/>
      <c r="P25" s="1">
        <f>P24*P23</f>
        <v>4028150</v>
      </c>
    </row>
    <row r="26" spans="1:17" x14ac:dyDescent="0.25">
      <c r="G26">
        <f>G25*10.764</f>
        <v>435.08087999999998</v>
      </c>
      <c r="H26">
        <f>H25*10.764</f>
        <v>374.69484</v>
      </c>
      <c r="M26" s="1">
        <f>M23-M24</f>
        <v>45600</v>
      </c>
      <c r="N26" s="49"/>
    </row>
    <row r="27" spans="1:17" x14ac:dyDescent="0.25">
      <c r="M27" s="1">
        <f>M26*93%</f>
        <v>42408</v>
      </c>
      <c r="N27" s="49"/>
    </row>
    <row r="28" spans="1:17" x14ac:dyDescent="0.25">
      <c r="G28">
        <v>3350000</v>
      </c>
      <c r="H28">
        <v>3000000</v>
      </c>
      <c r="M28" s="1"/>
      <c r="N28" s="49"/>
    </row>
    <row r="29" spans="1:17" x14ac:dyDescent="0.25">
      <c r="G29">
        <f>G28/G26</f>
        <v>7699.7178087899429</v>
      </c>
      <c r="H29">
        <f>H28/H26</f>
        <v>8006.5153819572215</v>
      </c>
      <c r="M29" s="1">
        <f>M27+M24</f>
        <v>51008</v>
      </c>
      <c r="N29" s="49">
        <f>M29/10.764</f>
        <v>4738.7588257153475</v>
      </c>
    </row>
    <row r="32" spans="1:17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2024-04-17T07:26:35Z</dcterms:modified>
</cp:coreProperties>
</file>