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Neptune\"/>
    </mc:Choice>
  </mc:AlternateContent>
  <xr:revisionPtr revIDLastSave="0" documentId="13_ncr:1_{4ED71BE1-8FF3-44C4-A145-D0B1635A67CB}" xr6:coauthVersionLast="47" xr6:coauthVersionMax="47" xr10:uidLastSave="{00000000-0000-0000-0000-000000000000}"/>
  <bookViews>
    <workbookView xWindow="3465" yWindow="360" windowWidth="14025" windowHeight="15465" xr2:uid="{00000000-000D-0000-FFFF-FFFF00000000}"/>
  </bookViews>
  <sheets>
    <sheet name="Summary Sheet" sheetId="6" r:id="rId1"/>
    <sheet name="Balance Land " sheetId="1" r:id="rId2"/>
    <sheet name="KDMC Flats" sheetId="2" r:id="rId3"/>
    <sheet name="Cancel Flat" sheetId="3" r:id="rId4"/>
    <sheet name="C1 BUILDING" sheetId="4" r:id="rId5"/>
    <sheet name="FB LAND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C4" i="5"/>
  <c r="C10" i="4"/>
  <c r="D4" i="4"/>
  <c r="C17" i="4" s="1"/>
  <c r="E17" i="4" s="1"/>
  <c r="C4" i="4"/>
  <c r="D3" i="4"/>
  <c r="D2" i="4"/>
  <c r="D9" i="4" s="1"/>
  <c r="E28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3" i="3"/>
  <c r="G4" i="3"/>
  <c r="G5" i="3"/>
  <c r="G6" i="3"/>
  <c r="G7" i="3"/>
  <c r="G8" i="3"/>
  <c r="G9" i="3"/>
  <c r="G10" i="3"/>
  <c r="G2" i="3"/>
  <c r="E25" i="2"/>
  <c r="G24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" i="2"/>
  <c r="C17" i="1"/>
  <c r="C19" i="1" s="1"/>
  <c r="C15" i="1"/>
  <c r="C10" i="1"/>
  <c r="D10" i="1"/>
  <c r="C14" i="1" s="1"/>
  <c r="D7" i="1"/>
  <c r="D8" i="1"/>
  <c r="D9" i="1"/>
  <c r="D6" i="1"/>
  <c r="C21" i="1" l="1"/>
  <c r="C2" i="6"/>
  <c r="C20" i="1"/>
  <c r="F9" i="4"/>
  <c r="F10" i="4" s="1"/>
  <c r="F11" i="4" s="1"/>
  <c r="D10" i="4"/>
  <c r="F20" i="4"/>
  <c r="F17" i="4"/>
  <c r="E18" i="4"/>
  <c r="F18" i="4" s="1"/>
  <c r="C18" i="1"/>
  <c r="G28" i="3"/>
  <c r="G29" i="3" s="1"/>
  <c r="C4" i="6" s="1"/>
  <c r="C5" i="5"/>
  <c r="C6" i="5"/>
  <c r="C6" i="6" s="1"/>
  <c r="G25" i="2"/>
  <c r="G27" i="2" s="1"/>
  <c r="G28" i="2" l="1"/>
  <c r="C3" i="6"/>
  <c r="D6" i="6"/>
  <c r="E6" i="6"/>
  <c r="C26" i="4"/>
  <c r="E19" i="4"/>
  <c r="F12" i="4"/>
  <c r="D26" i="4" s="1"/>
  <c r="E2" i="6"/>
  <c r="D2" i="6"/>
  <c r="G30" i="3"/>
  <c r="E4" i="6"/>
  <c r="D4" i="6"/>
  <c r="G31" i="3"/>
  <c r="C8" i="5"/>
  <c r="C7" i="5"/>
  <c r="F19" i="4" l="1"/>
  <c r="F21" i="4" s="1"/>
  <c r="D27" i="4" s="1"/>
  <c r="D28" i="4" s="1"/>
  <c r="D29" i="4" s="1"/>
  <c r="D30" i="4" s="1"/>
  <c r="D31" i="4" s="1"/>
  <c r="E21" i="4"/>
  <c r="C27" i="4" s="1"/>
  <c r="C28" i="4" s="1"/>
  <c r="D3" i="6"/>
  <c r="E3" i="6"/>
  <c r="G29" i="2"/>
  <c r="G30" i="2"/>
  <c r="C30" i="4" l="1"/>
  <c r="D33" i="4"/>
  <c r="D32" i="4"/>
  <c r="C31" i="4" l="1"/>
  <c r="C33" i="4" s="1"/>
  <c r="E30" i="4"/>
  <c r="C5" i="6" l="1"/>
  <c r="D5" i="6" s="1"/>
  <c r="D7" i="6" s="1"/>
  <c r="D8" i="6" s="1"/>
  <c r="C32" i="4"/>
  <c r="C7" i="6" l="1"/>
  <c r="C8" i="6" s="1"/>
  <c r="E5" i="6"/>
  <c r="E7" i="6" s="1"/>
  <c r="E8" i="6" s="1"/>
</calcChain>
</file>

<file path=xl/sharedStrings.xml><?xml version="1.0" encoding="utf-8"?>
<sst xmlns="http://schemas.openxmlformats.org/spreadsheetml/2006/main" count="181" uniqueCount="109">
  <si>
    <t>Particulars</t>
  </si>
  <si>
    <t>Area in Sq. M.</t>
  </si>
  <si>
    <t>Sr.</t>
  </si>
  <si>
    <t>Area as per 7/12</t>
  </si>
  <si>
    <t>Area as per POA</t>
  </si>
  <si>
    <t>Area as per Possession</t>
  </si>
  <si>
    <t>Area as per Mortgage Deed</t>
  </si>
  <si>
    <t>Area in Acres</t>
  </si>
  <si>
    <t>1 Acre</t>
  </si>
  <si>
    <t>Sq. M.</t>
  </si>
  <si>
    <t>Rate per Sq. M.</t>
  </si>
  <si>
    <t>Balance Land area but not in posession in Acres</t>
  </si>
  <si>
    <t>Balance Land area but not in posession in Sq. M.</t>
  </si>
  <si>
    <t>Flat No.</t>
  </si>
  <si>
    <t>Sector No.</t>
  </si>
  <si>
    <t>Building No.</t>
  </si>
  <si>
    <t>16/A</t>
  </si>
  <si>
    <t>16/B</t>
  </si>
  <si>
    <t>19/A</t>
  </si>
  <si>
    <t>19/B</t>
  </si>
  <si>
    <t>Built up Area in Sq. Ft.</t>
  </si>
  <si>
    <t>Rate per Sq. Ft. on Built Up Area</t>
  </si>
  <si>
    <t>Remark</t>
  </si>
  <si>
    <t>In Possession of KDMC</t>
  </si>
  <si>
    <t>Refuge Area</t>
  </si>
  <si>
    <t>Total</t>
  </si>
  <si>
    <t>Deduction for Pending property Tax</t>
  </si>
  <si>
    <t>NET VALUE OF FLAT UNDER KDMC POSSESSION</t>
  </si>
  <si>
    <t>Value of Balance Land Area but not in possession in Rupees</t>
  </si>
  <si>
    <t>Value of Balance Land Area but not in possession in Cr. Rupees</t>
  </si>
  <si>
    <t>Balance land area remaining but not in possession (1 minus 3)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</si>
  <si>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</si>
  <si>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4C</t>
  </si>
  <si>
    <t>BRAHMI</t>
  </si>
  <si>
    <t>4B</t>
  </si>
  <si>
    <t>B4</t>
  </si>
  <si>
    <t>Area is not mentioned in documents provided by the Bank</t>
  </si>
  <si>
    <t>TOTAL</t>
  </si>
  <si>
    <t>2C</t>
  </si>
  <si>
    <t>2D</t>
  </si>
  <si>
    <t>C3</t>
  </si>
  <si>
    <t>22A</t>
  </si>
  <si>
    <t>D8</t>
  </si>
  <si>
    <t>D7</t>
  </si>
  <si>
    <t>11A</t>
  </si>
  <si>
    <t>1C</t>
  </si>
  <si>
    <t>D2</t>
  </si>
  <si>
    <t>C11</t>
  </si>
  <si>
    <t>D6</t>
  </si>
  <si>
    <t>22B</t>
  </si>
  <si>
    <t>D5B</t>
  </si>
  <si>
    <t>D5/A</t>
  </si>
  <si>
    <t xml:space="preserve">Built up Area </t>
  </si>
  <si>
    <t>Area in Sq. Ft.</t>
  </si>
  <si>
    <t>Staircase Area</t>
  </si>
  <si>
    <t>Total Construction Area</t>
  </si>
  <si>
    <t>Built Up Area in Sq. Ft.</t>
  </si>
  <si>
    <t>Income from C1 Building</t>
  </si>
  <si>
    <t>No. of Flats</t>
  </si>
  <si>
    <t>Built up Area</t>
  </si>
  <si>
    <t>TOTAL Income in Rupees</t>
  </si>
  <si>
    <t>TOTAL Income in Crore Rupees</t>
  </si>
  <si>
    <t>Rate per Sq. Ft.</t>
  </si>
  <si>
    <r>
      <t xml:space="preserve">Value in </t>
    </r>
    <r>
      <rPr>
        <b/>
        <sz val="11"/>
        <color theme="1"/>
        <rFont val="Rupee Foradian"/>
        <family val="2"/>
      </rPr>
      <t xml:space="preserve">` </t>
    </r>
  </si>
  <si>
    <t>Construction Cost</t>
  </si>
  <si>
    <t>Admin Cost &amp; Professional Cost</t>
  </si>
  <si>
    <t>10% of Construction Cost</t>
  </si>
  <si>
    <t>Marketing Cost</t>
  </si>
  <si>
    <t>2% of Income</t>
  </si>
  <si>
    <t>Contingency Cost</t>
  </si>
  <si>
    <t>3% of Construction Cost</t>
  </si>
  <si>
    <t>Total Expenditure Cost</t>
  </si>
  <si>
    <t>Expenditure Cost in C1 Building</t>
  </si>
  <si>
    <r>
      <t xml:space="preserve">Cost in </t>
    </r>
    <r>
      <rPr>
        <b/>
        <sz val="11"/>
        <color theme="1"/>
        <rFont val="Rupee Foradian"/>
        <family val="2"/>
      </rPr>
      <t>`</t>
    </r>
  </si>
  <si>
    <r>
      <t xml:space="preserve">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Cr.</t>
    </r>
  </si>
  <si>
    <t>PROFIT FROM THE PROJECT</t>
  </si>
  <si>
    <r>
      <t xml:space="preserve">Amount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Cr. </t>
    </r>
  </si>
  <si>
    <t>Income from the Project</t>
  </si>
  <si>
    <t>Expenditure Cost</t>
  </si>
  <si>
    <t>Net Income from the Project</t>
  </si>
  <si>
    <t>Net Profit from the Project</t>
  </si>
  <si>
    <t>Net Present Value of the Project</t>
  </si>
  <si>
    <t>Realizable Value</t>
  </si>
  <si>
    <t>Distress Value</t>
  </si>
  <si>
    <t>Fair Market Value of Balance Land</t>
  </si>
  <si>
    <t>Realizable Value of Balance Land</t>
  </si>
  <si>
    <t>Distress Value of Balance Land</t>
  </si>
  <si>
    <t xml:space="preserve">FAIR MARKET VALUE </t>
  </si>
  <si>
    <t>REALIZABLE VALUE</t>
  </si>
  <si>
    <t>DISTRESS VALUE</t>
  </si>
  <si>
    <t>FB Land Area as per Approved Plan in Sq. M.</t>
  </si>
  <si>
    <t>Value of FB Land Area in Rupees</t>
  </si>
  <si>
    <t>Value of FB Land Area in Cr. Rupees</t>
  </si>
  <si>
    <t>Fair Market Value of FB Land</t>
  </si>
  <si>
    <t>Realizable Value of FB Land</t>
  </si>
  <si>
    <t>Distress Value of FB Land</t>
  </si>
  <si>
    <t xml:space="preserve">Particulars </t>
  </si>
  <si>
    <r>
      <t xml:space="preserve">Amount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</t>
    </r>
  </si>
  <si>
    <t>Balance Land Value but not in possession</t>
  </si>
  <si>
    <t>Cancel Flats Value</t>
  </si>
  <si>
    <t>KDMC Flats Value</t>
  </si>
  <si>
    <t>C1 Building Value</t>
  </si>
  <si>
    <t>FB Land Value</t>
  </si>
  <si>
    <r>
      <t xml:space="preserve">Fair Market Value in </t>
    </r>
    <r>
      <rPr>
        <sz val="11"/>
        <color theme="1"/>
        <rFont val="Rupee Foradian"/>
        <family val="2"/>
      </rPr>
      <t>`</t>
    </r>
  </si>
  <si>
    <r>
      <t xml:space="preserve">Realizable Value in </t>
    </r>
    <r>
      <rPr>
        <sz val="11"/>
        <color theme="1"/>
        <rFont val="Rupee Foradian"/>
        <family val="2"/>
      </rPr>
      <t>`</t>
    </r>
  </si>
  <si>
    <r>
      <t xml:space="preserve">Distress Value in </t>
    </r>
    <r>
      <rPr>
        <sz val="11"/>
        <color theme="1"/>
        <rFont val="Rupee Foradian"/>
        <family val="2"/>
      </rPr>
      <t>`</t>
    </r>
  </si>
  <si>
    <r>
      <t xml:space="preserve">TOTAL VALUE in </t>
    </r>
    <r>
      <rPr>
        <b/>
        <sz val="11"/>
        <color theme="1"/>
        <rFont val="Rupee Foradian"/>
        <family val="2"/>
      </rPr>
      <t>`</t>
    </r>
  </si>
  <si>
    <r>
      <t xml:space="preserve">TOTAL VALUE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Cr.</t>
    </r>
  </si>
  <si>
    <t>Developer Profit @25%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</si>
</sst>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upee Foradian"/>
      <family val="2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Font="1"/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C733-552C-4B53-825D-1EC9488CE3BD}">
  <dimension ref="A1:E8"/>
  <sheetViews>
    <sheetView tabSelected="1" workbookViewId="0">
      <selection activeCell="F22" sqref="F22"/>
    </sheetView>
  </sheetViews>
  <sheetFormatPr defaultColWidth="8.7109375" defaultRowHeight="15" x14ac:dyDescent="0.25"/>
  <cols>
    <col min="1" max="1" width="3" style="6" bestFit="1" customWidth="1"/>
    <col min="2" max="2" width="35.42578125" style="6" bestFit="1" customWidth="1"/>
    <col min="3" max="3" width="19.140625" style="6" bestFit="1" customWidth="1"/>
    <col min="4" max="4" width="17.85546875" style="6" bestFit="1" customWidth="1"/>
    <col min="5" max="5" width="16" style="6" bestFit="1" customWidth="1"/>
    <col min="6" max="16384" width="8.7109375" style="6"/>
  </cols>
  <sheetData>
    <row r="1" spans="1:5" x14ac:dyDescent="0.25">
      <c r="A1" s="8" t="s">
        <v>2</v>
      </c>
      <c r="B1" s="8" t="s">
        <v>96</v>
      </c>
      <c r="C1" s="8" t="s">
        <v>103</v>
      </c>
      <c r="D1" s="8" t="s">
        <v>104</v>
      </c>
      <c r="E1" s="8" t="s">
        <v>105</v>
      </c>
    </row>
    <row r="2" spans="1:5" x14ac:dyDescent="0.25">
      <c r="A2" s="8">
        <v>1</v>
      </c>
      <c r="B2" s="20" t="s">
        <v>98</v>
      </c>
      <c r="C2" s="14">
        <f>'Balance Land '!C19</f>
        <v>48706500</v>
      </c>
      <c r="D2" s="9">
        <f>ROUND(C2*0.85,0)</f>
        <v>41400525</v>
      </c>
      <c r="E2" s="9">
        <f>ROUND(C2*0.7,0)</f>
        <v>34094550</v>
      </c>
    </row>
    <row r="3" spans="1:5" x14ac:dyDescent="0.25">
      <c r="A3" s="8">
        <v>2</v>
      </c>
      <c r="B3" s="20" t="s">
        <v>100</v>
      </c>
      <c r="C3" s="14">
        <f>'KDMC Flats'!G27</f>
        <v>43105004</v>
      </c>
      <c r="D3" s="9">
        <f t="shared" ref="D3:D6" si="0">ROUND(C3*0.85,0)</f>
        <v>36639253</v>
      </c>
      <c r="E3" s="9">
        <f t="shared" ref="E3:E6" si="1">ROUND(C3*0.7,0)</f>
        <v>30173503</v>
      </c>
    </row>
    <row r="4" spans="1:5" x14ac:dyDescent="0.25">
      <c r="A4" s="8">
        <v>3</v>
      </c>
      <c r="B4" s="20" t="s">
        <v>99</v>
      </c>
      <c r="C4" s="14">
        <f>'Cancel Flat'!G29</f>
        <v>0</v>
      </c>
      <c r="D4" s="9">
        <f t="shared" si="0"/>
        <v>0</v>
      </c>
      <c r="E4" s="9">
        <f t="shared" si="1"/>
        <v>0</v>
      </c>
    </row>
    <row r="5" spans="1:5" x14ac:dyDescent="0.25">
      <c r="A5" s="8">
        <v>4</v>
      </c>
      <c r="B5" s="20" t="s">
        <v>101</v>
      </c>
      <c r="C5" s="14">
        <f>'C1 BUILDING'!C31</f>
        <v>116774022</v>
      </c>
      <c r="D5" s="9">
        <f t="shared" si="0"/>
        <v>99257919</v>
      </c>
      <c r="E5" s="9">
        <f t="shared" si="1"/>
        <v>81741815</v>
      </c>
    </row>
    <row r="6" spans="1:5" x14ac:dyDescent="0.25">
      <c r="A6" s="8">
        <v>5</v>
      </c>
      <c r="B6" s="20" t="s">
        <v>102</v>
      </c>
      <c r="C6" s="14">
        <f>'FB LAND'!C6</f>
        <v>38950000</v>
      </c>
      <c r="D6" s="9">
        <f t="shared" si="0"/>
        <v>33107500</v>
      </c>
      <c r="E6" s="9">
        <f t="shared" si="1"/>
        <v>27265000</v>
      </c>
    </row>
    <row r="7" spans="1:5" x14ac:dyDescent="0.25">
      <c r="A7" s="21" t="s">
        <v>106</v>
      </c>
      <c r="B7" s="21"/>
      <c r="C7" s="15">
        <f>SUM(C2:C6)</f>
        <v>247535526</v>
      </c>
      <c r="D7" s="15">
        <f t="shared" ref="D7:E7" si="2">SUM(D2:D6)</f>
        <v>210405197</v>
      </c>
      <c r="E7" s="15">
        <f t="shared" si="2"/>
        <v>173274868</v>
      </c>
    </row>
    <row r="8" spans="1:5" x14ac:dyDescent="0.25">
      <c r="A8" s="21" t="s">
        <v>107</v>
      </c>
      <c r="B8" s="21"/>
      <c r="C8" s="15">
        <f>C7/10^7</f>
        <v>24.753552599999999</v>
      </c>
      <c r="D8" s="15">
        <f t="shared" ref="D8:E8" si="3">D7/10^7</f>
        <v>21.040519700000001</v>
      </c>
      <c r="E8" s="15">
        <f t="shared" si="3"/>
        <v>17.327486799999999</v>
      </c>
    </row>
  </sheetData>
  <mergeCells count="2">
    <mergeCell ref="A7:B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workbookViewId="0">
      <selection activeCell="B24" sqref="B24"/>
    </sheetView>
  </sheetViews>
  <sheetFormatPr defaultRowHeight="15" x14ac:dyDescent="0.25"/>
  <cols>
    <col min="1" max="1" width="3" bestFit="1" customWidth="1"/>
    <col min="2" max="2" width="57" customWidth="1"/>
    <col min="3" max="3" width="21.42578125" style="1" customWidth="1"/>
    <col min="4" max="4" width="13.140625" style="1" bestFit="1" customWidth="1"/>
  </cols>
  <sheetData>
    <row r="2" spans="1:4" x14ac:dyDescent="0.25">
      <c r="B2" t="s">
        <v>8</v>
      </c>
      <c r="C2" s="1">
        <v>4046.86</v>
      </c>
      <c r="D2" s="1" t="s">
        <v>9</v>
      </c>
    </row>
    <row r="5" spans="1:4" x14ac:dyDescent="0.25">
      <c r="A5" s="2" t="s">
        <v>2</v>
      </c>
      <c r="B5" s="2" t="s">
        <v>0</v>
      </c>
      <c r="C5" s="3" t="s">
        <v>1</v>
      </c>
      <c r="D5" s="3" t="s">
        <v>7</v>
      </c>
    </row>
    <row r="6" spans="1:4" x14ac:dyDescent="0.25">
      <c r="A6" s="2">
        <v>1</v>
      </c>
      <c r="B6" s="2" t="s">
        <v>3</v>
      </c>
      <c r="C6" s="3">
        <v>104320</v>
      </c>
      <c r="D6" s="3">
        <f>C6/$C$2</f>
        <v>25.778010605753597</v>
      </c>
    </row>
    <row r="7" spans="1:4" x14ac:dyDescent="0.25">
      <c r="A7" s="2">
        <v>2</v>
      </c>
      <c r="B7" s="2" t="s">
        <v>4</v>
      </c>
      <c r="C7" s="3">
        <v>103740</v>
      </c>
      <c r="D7" s="3">
        <f t="shared" ref="D7:D10" si="0">C7/$C$2</f>
        <v>25.634689611204735</v>
      </c>
    </row>
    <row r="8" spans="1:4" x14ac:dyDescent="0.25">
      <c r="A8" s="2">
        <v>3</v>
      </c>
      <c r="B8" s="2" t="s">
        <v>5</v>
      </c>
      <c r="C8" s="3">
        <v>99193</v>
      </c>
      <c r="D8" s="3">
        <f t="shared" si="0"/>
        <v>24.511102434974276</v>
      </c>
    </row>
    <row r="9" spans="1:4" x14ac:dyDescent="0.25">
      <c r="A9" s="2">
        <v>4</v>
      </c>
      <c r="B9" s="2" t="s">
        <v>6</v>
      </c>
      <c r="C9" s="3">
        <v>105218.36</v>
      </c>
      <c r="D9" s="3">
        <f t="shared" si="0"/>
        <v>26</v>
      </c>
    </row>
    <row r="10" spans="1:4" x14ac:dyDescent="0.25">
      <c r="A10" s="4">
        <v>5</v>
      </c>
      <c r="B10" s="4" t="s">
        <v>30</v>
      </c>
      <c r="C10" s="5">
        <f>C6-C8</f>
        <v>5127</v>
      </c>
      <c r="D10" s="5">
        <f t="shared" si="0"/>
        <v>1.2669081707793202</v>
      </c>
    </row>
    <row r="13" spans="1:4" x14ac:dyDescent="0.25">
      <c r="A13" s="2" t="s">
        <v>2</v>
      </c>
      <c r="B13" s="2" t="s">
        <v>0</v>
      </c>
      <c r="C13" s="3"/>
    </row>
    <row r="14" spans="1:4" x14ac:dyDescent="0.25">
      <c r="A14" s="2">
        <v>1</v>
      </c>
      <c r="B14" s="2" t="s">
        <v>11</v>
      </c>
      <c r="C14" s="3">
        <f>D10</f>
        <v>1.2669081707793202</v>
      </c>
    </row>
    <row r="15" spans="1:4" x14ac:dyDescent="0.25">
      <c r="A15" s="2">
        <v>2</v>
      </c>
      <c r="B15" s="2" t="s">
        <v>12</v>
      </c>
      <c r="C15" s="3">
        <f>C10</f>
        <v>5127</v>
      </c>
    </row>
    <row r="16" spans="1:4" x14ac:dyDescent="0.25">
      <c r="A16" s="2">
        <v>3</v>
      </c>
      <c r="B16" s="2" t="s">
        <v>10</v>
      </c>
      <c r="C16" s="3">
        <v>9500</v>
      </c>
    </row>
    <row r="17" spans="1:3" x14ac:dyDescent="0.25">
      <c r="A17" s="4">
        <v>4</v>
      </c>
      <c r="B17" s="4" t="s">
        <v>28</v>
      </c>
      <c r="C17" s="5">
        <f>C15*C16</f>
        <v>48706500</v>
      </c>
    </row>
    <row r="18" spans="1:3" x14ac:dyDescent="0.25">
      <c r="A18" s="4">
        <v>5</v>
      </c>
      <c r="B18" s="4" t="s">
        <v>29</v>
      </c>
      <c r="C18" s="5">
        <f>C17/10^7</f>
        <v>4.8706500000000004</v>
      </c>
    </row>
    <row r="19" spans="1:3" x14ac:dyDescent="0.25">
      <c r="A19" s="4"/>
      <c r="B19" s="4" t="s">
        <v>84</v>
      </c>
      <c r="C19" s="5">
        <f>C17</f>
        <v>48706500</v>
      </c>
    </row>
    <row r="20" spans="1:3" x14ac:dyDescent="0.25">
      <c r="A20" s="4"/>
      <c r="B20" s="4" t="s">
        <v>85</v>
      </c>
      <c r="C20" s="5">
        <f>C19*0.85</f>
        <v>41400525</v>
      </c>
    </row>
    <row r="21" spans="1:3" x14ac:dyDescent="0.25">
      <c r="A21" s="4"/>
      <c r="B21" s="4" t="s">
        <v>86</v>
      </c>
      <c r="C21" s="5">
        <f>C19*0.7</f>
        <v>34094550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BF7F-9491-4F62-AC24-522211131ADF}">
  <dimension ref="A1:H30"/>
  <sheetViews>
    <sheetView workbookViewId="0">
      <selection sqref="A1:H30"/>
    </sheetView>
  </sheetViews>
  <sheetFormatPr defaultColWidth="8.7109375" defaultRowHeight="15" x14ac:dyDescent="0.25"/>
  <cols>
    <col min="1" max="1" width="3" style="6" bestFit="1" customWidth="1"/>
    <col min="2" max="2" width="9.42578125" style="6" bestFit="1" customWidth="1"/>
    <col min="3" max="3" width="10.85546875" style="6" bestFit="1" customWidth="1"/>
    <col min="4" max="4" width="7.140625" style="6" bestFit="1" customWidth="1"/>
    <col min="5" max="5" width="12.5703125" style="6" customWidth="1"/>
    <col min="6" max="6" width="15.85546875" style="6" customWidth="1"/>
    <col min="7" max="7" width="16.140625" style="6" customWidth="1"/>
    <col min="8" max="8" width="22" style="6" customWidth="1"/>
    <col min="9" max="16384" width="8.7109375" style="6"/>
  </cols>
  <sheetData>
    <row r="1" spans="1:8" s="13" customFormat="1" ht="30" x14ac:dyDescent="0.25">
      <c r="A1" s="12" t="s">
        <v>2</v>
      </c>
      <c r="B1" s="12" t="s">
        <v>14</v>
      </c>
      <c r="C1" s="12" t="s">
        <v>15</v>
      </c>
      <c r="D1" s="12" t="s">
        <v>13</v>
      </c>
      <c r="E1" s="12" t="s">
        <v>20</v>
      </c>
      <c r="F1" s="12" t="s">
        <v>21</v>
      </c>
      <c r="G1" s="12" t="s">
        <v>31</v>
      </c>
      <c r="H1" s="12" t="s">
        <v>22</v>
      </c>
    </row>
    <row r="2" spans="1:8" x14ac:dyDescent="0.25">
      <c r="A2" s="8">
        <v>1</v>
      </c>
      <c r="B2" s="8">
        <v>1</v>
      </c>
      <c r="C2" s="8">
        <v>13</v>
      </c>
      <c r="D2" s="8">
        <v>704</v>
      </c>
      <c r="E2" s="9">
        <v>523</v>
      </c>
      <c r="F2" s="9">
        <v>4800</v>
      </c>
      <c r="G2" s="9">
        <f>E2*F2</f>
        <v>2510400</v>
      </c>
      <c r="H2" s="8" t="s">
        <v>23</v>
      </c>
    </row>
    <row r="3" spans="1:8" x14ac:dyDescent="0.25">
      <c r="A3" s="8">
        <v>2</v>
      </c>
      <c r="B3" s="8">
        <v>2</v>
      </c>
      <c r="C3" s="8">
        <v>14</v>
      </c>
      <c r="D3" s="8">
        <v>706</v>
      </c>
      <c r="E3" s="9">
        <v>523</v>
      </c>
      <c r="F3" s="9">
        <v>4800</v>
      </c>
      <c r="G3" s="9">
        <f t="shared" ref="G3:G24" si="0">E3*F3</f>
        <v>2510400</v>
      </c>
      <c r="H3" s="8" t="s">
        <v>23</v>
      </c>
    </row>
    <row r="4" spans="1:8" x14ac:dyDescent="0.25">
      <c r="A4" s="8">
        <v>3</v>
      </c>
      <c r="B4" s="8">
        <v>2</v>
      </c>
      <c r="C4" s="8">
        <v>15</v>
      </c>
      <c r="D4" s="8">
        <v>602</v>
      </c>
      <c r="E4" s="9">
        <v>523</v>
      </c>
      <c r="F4" s="9">
        <v>4800</v>
      </c>
      <c r="G4" s="9">
        <f t="shared" si="0"/>
        <v>2510400</v>
      </c>
      <c r="H4" s="8" t="s">
        <v>23</v>
      </c>
    </row>
    <row r="5" spans="1:8" x14ac:dyDescent="0.25">
      <c r="A5" s="8">
        <v>4</v>
      </c>
      <c r="B5" s="8">
        <v>2</v>
      </c>
      <c r="C5" s="8">
        <v>15</v>
      </c>
      <c r="D5" s="8">
        <v>403</v>
      </c>
      <c r="E5" s="9">
        <v>523</v>
      </c>
      <c r="F5" s="9">
        <v>4800</v>
      </c>
      <c r="G5" s="9">
        <f t="shared" si="0"/>
        <v>2510400</v>
      </c>
      <c r="H5" s="8" t="s">
        <v>23</v>
      </c>
    </row>
    <row r="6" spans="1:8" x14ac:dyDescent="0.25">
      <c r="A6" s="8">
        <v>5</v>
      </c>
      <c r="B6" s="8">
        <v>2</v>
      </c>
      <c r="C6" s="8">
        <v>15</v>
      </c>
      <c r="D6" s="8">
        <v>404</v>
      </c>
      <c r="E6" s="9">
        <v>523</v>
      </c>
      <c r="F6" s="9">
        <v>4800</v>
      </c>
      <c r="G6" s="9">
        <f t="shared" si="0"/>
        <v>2510400</v>
      </c>
      <c r="H6" s="8" t="s">
        <v>23</v>
      </c>
    </row>
    <row r="7" spans="1:8" x14ac:dyDescent="0.25">
      <c r="A7" s="8">
        <v>6</v>
      </c>
      <c r="B7" s="8">
        <v>2</v>
      </c>
      <c r="C7" s="8" t="s">
        <v>16</v>
      </c>
      <c r="D7" s="8">
        <v>406</v>
      </c>
      <c r="E7" s="9">
        <v>523</v>
      </c>
      <c r="F7" s="9">
        <v>4800</v>
      </c>
      <c r="G7" s="9">
        <f t="shared" si="0"/>
        <v>2510400</v>
      </c>
      <c r="H7" s="8" t="s">
        <v>23</v>
      </c>
    </row>
    <row r="8" spans="1:8" x14ac:dyDescent="0.25">
      <c r="A8" s="8">
        <v>7</v>
      </c>
      <c r="B8" s="8">
        <v>2</v>
      </c>
      <c r="C8" s="8" t="s">
        <v>16</v>
      </c>
      <c r="D8" s="8">
        <v>506</v>
      </c>
      <c r="E8" s="9">
        <v>523</v>
      </c>
      <c r="F8" s="9">
        <v>4800</v>
      </c>
      <c r="G8" s="9">
        <f t="shared" si="0"/>
        <v>2510400</v>
      </c>
      <c r="H8" s="8" t="s">
        <v>23</v>
      </c>
    </row>
    <row r="9" spans="1:8" x14ac:dyDescent="0.25">
      <c r="A9" s="8">
        <v>8</v>
      </c>
      <c r="B9" s="8">
        <v>2</v>
      </c>
      <c r="C9" s="8" t="s">
        <v>17</v>
      </c>
      <c r="D9" s="8">
        <v>2</v>
      </c>
      <c r="E9" s="9">
        <v>523</v>
      </c>
      <c r="F9" s="9">
        <v>4800</v>
      </c>
      <c r="G9" s="9">
        <f t="shared" si="0"/>
        <v>2510400</v>
      </c>
      <c r="H9" s="8" t="s">
        <v>23</v>
      </c>
    </row>
    <row r="10" spans="1:8" x14ac:dyDescent="0.25">
      <c r="A10" s="8">
        <v>9</v>
      </c>
      <c r="B10" s="8">
        <v>2</v>
      </c>
      <c r="C10" s="8" t="s">
        <v>18</v>
      </c>
      <c r="D10" s="8">
        <v>1</v>
      </c>
      <c r="E10" s="9">
        <v>523</v>
      </c>
      <c r="F10" s="9">
        <v>4800</v>
      </c>
      <c r="G10" s="9">
        <f t="shared" si="0"/>
        <v>2510400</v>
      </c>
      <c r="H10" s="8" t="s">
        <v>23</v>
      </c>
    </row>
    <row r="11" spans="1:8" x14ac:dyDescent="0.25">
      <c r="A11" s="8">
        <v>10</v>
      </c>
      <c r="B11" s="8">
        <v>2</v>
      </c>
      <c r="C11" s="8" t="s">
        <v>18</v>
      </c>
      <c r="D11" s="8">
        <v>606</v>
      </c>
      <c r="E11" s="9">
        <v>523</v>
      </c>
      <c r="F11" s="9">
        <v>4800</v>
      </c>
      <c r="G11" s="9">
        <f t="shared" si="0"/>
        <v>2510400</v>
      </c>
      <c r="H11" s="8" t="s">
        <v>23</v>
      </c>
    </row>
    <row r="12" spans="1:8" x14ac:dyDescent="0.25">
      <c r="A12" s="8">
        <v>11</v>
      </c>
      <c r="B12" s="8">
        <v>2</v>
      </c>
      <c r="C12" s="8" t="s">
        <v>18</v>
      </c>
      <c r="D12" s="8">
        <v>701</v>
      </c>
      <c r="E12" s="9">
        <v>523</v>
      </c>
      <c r="F12" s="9">
        <v>4800</v>
      </c>
      <c r="G12" s="9">
        <f t="shared" si="0"/>
        <v>2510400</v>
      </c>
      <c r="H12" s="8" t="s">
        <v>23</v>
      </c>
    </row>
    <row r="13" spans="1:8" x14ac:dyDescent="0.25">
      <c r="A13" s="8">
        <v>12</v>
      </c>
      <c r="B13" s="8">
        <v>2</v>
      </c>
      <c r="C13" s="8" t="s">
        <v>18</v>
      </c>
      <c r="D13" s="8">
        <v>702</v>
      </c>
      <c r="E13" s="9">
        <v>523</v>
      </c>
      <c r="F13" s="9">
        <v>4800</v>
      </c>
      <c r="G13" s="9">
        <f t="shared" si="0"/>
        <v>2510400</v>
      </c>
      <c r="H13" s="8" t="s">
        <v>23</v>
      </c>
    </row>
    <row r="14" spans="1:8" x14ac:dyDescent="0.25">
      <c r="A14" s="8">
        <v>13</v>
      </c>
      <c r="B14" s="8">
        <v>2</v>
      </c>
      <c r="C14" s="8" t="s">
        <v>18</v>
      </c>
      <c r="D14" s="8">
        <v>704</v>
      </c>
      <c r="E14" s="9">
        <v>523</v>
      </c>
      <c r="F14" s="9">
        <v>4800</v>
      </c>
      <c r="G14" s="9">
        <f t="shared" si="0"/>
        <v>2510400</v>
      </c>
      <c r="H14" s="8" t="s">
        <v>23</v>
      </c>
    </row>
    <row r="15" spans="1:8" x14ac:dyDescent="0.25">
      <c r="A15" s="8">
        <v>14</v>
      </c>
      <c r="B15" s="8">
        <v>2</v>
      </c>
      <c r="C15" s="8" t="s">
        <v>18</v>
      </c>
      <c r="D15" s="8">
        <v>705</v>
      </c>
      <c r="E15" s="9">
        <v>523</v>
      </c>
      <c r="F15" s="9">
        <v>4800</v>
      </c>
      <c r="G15" s="9">
        <f t="shared" si="0"/>
        <v>2510400</v>
      </c>
      <c r="H15" s="8" t="s">
        <v>23</v>
      </c>
    </row>
    <row r="16" spans="1:8" x14ac:dyDescent="0.25">
      <c r="A16" s="8">
        <v>15</v>
      </c>
      <c r="B16" s="8">
        <v>2</v>
      </c>
      <c r="C16" s="8" t="s">
        <v>18</v>
      </c>
      <c r="D16" s="8">
        <v>706</v>
      </c>
      <c r="E16" s="9">
        <v>523</v>
      </c>
      <c r="F16" s="9">
        <v>4800</v>
      </c>
      <c r="G16" s="9">
        <f t="shared" si="0"/>
        <v>2510400</v>
      </c>
      <c r="H16" s="8" t="s">
        <v>23</v>
      </c>
    </row>
    <row r="17" spans="1:8" x14ac:dyDescent="0.25">
      <c r="A17" s="8">
        <v>16</v>
      </c>
      <c r="B17" s="8">
        <v>2</v>
      </c>
      <c r="C17" s="8" t="s">
        <v>19</v>
      </c>
      <c r="D17" s="8">
        <v>5</v>
      </c>
      <c r="E17" s="9">
        <v>523</v>
      </c>
      <c r="F17" s="9">
        <v>4800</v>
      </c>
      <c r="G17" s="9">
        <f t="shared" si="0"/>
        <v>2510400</v>
      </c>
      <c r="H17" s="8" t="s">
        <v>23</v>
      </c>
    </row>
    <row r="18" spans="1:8" x14ac:dyDescent="0.25">
      <c r="A18" s="8">
        <v>17</v>
      </c>
      <c r="B18" s="8">
        <v>2</v>
      </c>
      <c r="C18" s="8" t="s">
        <v>19</v>
      </c>
      <c r="D18" s="8">
        <v>701</v>
      </c>
      <c r="E18" s="9">
        <v>523</v>
      </c>
      <c r="F18" s="9">
        <v>4800</v>
      </c>
      <c r="G18" s="9">
        <f t="shared" si="0"/>
        <v>2510400</v>
      </c>
      <c r="H18" s="8" t="s">
        <v>23</v>
      </c>
    </row>
    <row r="19" spans="1:8" x14ac:dyDescent="0.25">
      <c r="A19" s="8">
        <v>18</v>
      </c>
      <c r="B19" s="8">
        <v>2</v>
      </c>
      <c r="C19" s="8" t="s">
        <v>19</v>
      </c>
      <c r="D19" s="8">
        <v>703</v>
      </c>
      <c r="E19" s="9">
        <v>523</v>
      </c>
      <c r="F19" s="9">
        <v>4800</v>
      </c>
      <c r="G19" s="9">
        <f t="shared" si="0"/>
        <v>2510400</v>
      </c>
      <c r="H19" s="8" t="s">
        <v>23</v>
      </c>
    </row>
    <row r="20" spans="1:8" x14ac:dyDescent="0.25">
      <c r="A20" s="8">
        <v>19</v>
      </c>
      <c r="B20" s="8">
        <v>2</v>
      </c>
      <c r="C20" s="8" t="s">
        <v>19</v>
      </c>
      <c r="D20" s="8">
        <v>704</v>
      </c>
      <c r="E20" s="9">
        <v>523</v>
      </c>
      <c r="F20" s="9">
        <v>4800</v>
      </c>
      <c r="G20" s="9">
        <f t="shared" si="0"/>
        <v>2510400</v>
      </c>
      <c r="H20" s="8" t="s">
        <v>23</v>
      </c>
    </row>
    <row r="21" spans="1:8" x14ac:dyDescent="0.25">
      <c r="A21" s="8">
        <v>20</v>
      </c>
      <c r="B21" s="8">
        <v>2</v>
      </c>
      <c r="C21" s="8" t="s">
        <v>19</v>
      </c>
      <c r="D21" s="8">
        <v>705</v>
      </c>
      <c r="E21" s="9">
        <v>523</v>
      </c>
      <c r="F21" s="9">
        <v>4800</v>
      </c>
      <c r="G21" s="9">
        <f t="shared" si="0"/>
        <v>2510400</v>
      </c>
      <c r="H21" s="8" t="s">
        <v>23</v>
      </c>
    </row>
    <row r="22" spans="1:8" x14ac:dyDescent="0.25">
      <c r="A22" s="8">
        <v>21</v>
      </c>
      <c r="B22" s="8">
        <v>2</v>
      </c>
      <c r="C22" s="8" t="s">
        <v>19</v>
      </c>
      <c r="D22" s="8">
        <v>706</v>
      </c>
      <c r="E22" s="9">
        <v>523</v>
      </c>
      <c r="F22" s="9">
        <v>4800</v>
      </c>
      <c r="G22" s="9">
        <f t="shared" si="0"/>
        <v>2510400</v>
      </c>
      <c r="H22" s="8" t="s">
        <v>23</v>
      </c>
    </row>
    <row r="23" spans="1:8" x14ac:dyDescent="0.25">
      <c r="A23" s="8">
        <v>22</v>
      </c>
      <c r="B23" s="8">
        <v>2</v>
      </c>
      <c r="C23" s="8">
        <v>18</v>
      </c>
      <c r="D23" s="8">
        <v>5</v>
      </c>
      <c r="E23" s="9">
        <v>523</v>
      </c>
      <c r="F23" s="9">
        <v>4800</v>
      </c>
      <c r="G23" s="9">
        <f t="shared" si="0"/>
        <v>2510400</v>
      </c>
      <c r="H23" s="8" t="s">
        <v>23</v>
      </c>
    </row>
    <row r="24" spans="1:8" x14ac:dyDescent="0.25">
      <c r="A24" s="8">
        <v>23</v>
      </c>
      <c r="B24" s="8">
        <v>2</v>
      </c>
      <c r="C24" s="8">
        <v>18</v>
      </c>
      <c r="D24" s="8">
        <v>4</v>
      </c>
      <c r="E24" s="9">
        <v>523</v>
      </c>
      <c r="F24" s="9">
        <v>0</v>
      </c>
      <c r="G24" s="9">
        <f t="shared" si="0"/>
        <v>0</v>
      </c>
      <c r="H24" s="8" t="s">
        <v>24</v>
      </c>
    </row>
    <row r="25" spans="1:8" x14ac:dyDescent="0.25">
      <c r="A25" s="22" t="s">
        <v>25</v>
      </c>
      <c r="B25" s="23"/>
      <c r="C25" s="23"/>
      <c r="D25" s="24"/>
      <c r="E25" s="11">
        <f>SUM(E2:E24)</f>
        <v>12029</v>
      </c>
      <c r="F25" s="11"/>
      <c r="G25" s="11">
        <f>SUM(G2:G24)</f>
        <v>55228800</v>
      </c>
      <c r="H25" s="10"/>
    </row>
    <row r="26" spans="1:8" x14ac:dyDescent="0.25">
      <c r="A26" s="22" t="s">
        <v>26</v>
      </c>
      <c r="B26" s="23"/>
      <c r="C26" s="23"/>
      <c r="D26" s="23"/>
      <c r="E26" s="23"/>
      <c r="F26" s="24"/>
      <c r="G26" s="11">
        <v>12123796</v>
      </c>
      <c r="H26" s="10"/>
    </row>
    <row r="27" spans="1:8" x14ac:dyDescent="0.25">
      <c r="A27" s="22" t="s">
        <v>27</v>
      </c>
      <c r="B27" s="23"/>
      <c r="C27" s="23"/>
      <c r="D27" s="23"/>
      <c r="E27" s="23"/>
      <c r="F27" s="24"/>
      <c r="G27" s="11">
        <f>G25-G26</f>
        <v>43105004</v>
      </c>
      <c r="H27" s="10"/>
    </row>
    <row r="28" spans="1:8" x14ac:dyDescent="0.25">
      <c r="A28" s="22" t="s">
        <v>87</v>
      </c>
      <c r="B28" s="23"/>
      <c r="C28" s="23"/>
      <c r="D28" s="23"/>
      <c r="E28" s="23"/>
      <c r="F28" s="24"/>
      <c r="G28" s="15">
        <f>G27</f>
        <v>43105004</v>
      </c>
      <c r="H28" s="10"/>
    </row>
    <row r="29" spans="1:8" x14ac:dyDescent="0.25">
      <c r="A29" s="22" t="s">
        <v>88</v>
      </c>
      <c r="B29" s="23"/>
      <c r="C29" s="23"/>
      <c r="D29" s="23"/>
      <c r="E29" s="23"/>
      <c r="F29" s="24"/>
      <c r="G29" s="15">
        <f>ROUND(G28*0.85,0)</f>
        <v>36639253</v>
      </c>
      <c r="H29" s="10"/>
    </row>
    <row r="30" spans="1:8" x14ac:dyDescent="0.25">
      <c r="A30" s="22" t="s">
        <v>89</v>
      </c>
      <c r="B30" s="23"/>
      <c r="C30" s="23"/>
      <c r="D30" s="23"/>
      <c r="E30" s="23"/>
      <c r="F30" s="24"/>
      <c r="G30" s="11">
        <f>ROUND(G28*0.7,0)</f>
        <v>30173503</v>
      </c>
      <c r="H30" s="10"/>
    </row>
  </sheetData>
  <mergeCells count="6">
    <mergeCell ref="A30:F30"/>
    <mergeCell ref="A25:D25"/>
    <mergeCell ref="A26:F26"/>
    <mergeCell ref="A27:F27"/>
    <mergeCell ref="A28:F28"/>
    <mergeCell ref="A29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288B-FABE-4B1B-91FD-F99BD0F2C89A}">
  <dimension ref="A1:H31"/>
  <sheetViews>
    <sheetView workbookViewId="0">
      <selection sqref="A1:H31"/>
    </sheetView>
  </sheetViews>
  <sheetFormatPr defaultColWidth="8.7109375" defaultRowHeight="15" x14ac:dyDescent="0.25"/>
  <cols>
    <col min="1" max="1" width="3" style="6" bestFit="1" customWidth="1"/>
    <col min="2" max="2" width="6.140625" style="6" bestFit="1" customWidth="1"/>
    <col min="3" max="4" width="8.7109375" style="6"/>
    <col min="5" max="5" width="13" style="6" customWidth="1"/>
    <col min="6" max="6" width="16.140625" style="6" customWidth="1"/>
    <col min="7" max="7" width="17.85546875" style="6" customWidth="1"/>
    <col min="8" max="8" width="19.85546875" style="6" bestFit="1" customWidth="1"/>
    <col min="9" max="16384" width="8.7109375" style="6"/>
  </cols>
  <sheetData>
    <row r="1" spans="1:8" ht="30" x14ac:dyDescent="0.25">
      <c r="A1" s="12" t="s">
        <v>2</v>
      </c>
      <c r="B1" s="12" t="s">
        <v>14</v>
      </c>
      <c r="C1" s="12" t="s">
        <v>15</v>
      </c>
      <c r="D1" s="12" t="s">
        <v>13</v>
      </c>
      <c r="E1" s="12" t="s">
        <v>20</v>
      </c>
      <c r="F1" s="12" t="s">
        <v>21</v>
      </c>
      <c r="G1" s="12" t="s">
        <v>31</v>
      </c>
      <c r="H1" s="12" t="s">
        <v>22</v>
      </c>
    </row>
    <row r="2" spans="1:8" x14ac:dyDescent="0.25">
      <c r="A2" s="8">
        <v>1</v>
      </c>
      <c r="B2" s="8" t="s">
        <v>32</v>
      </c>
      <c r="C2" s="8" t="s">
        <v>33</v>
      </c>
      <c r="D2" s="8">
        <v>508</v>
      </c>
      <c r="E2" s="9">
        <v>0</v>
      </c>
      <c r="F2" s="9">
        <v>4800</v>
      </c>
      <c r="G2" s="9">
        <f>E2*F2</f>
        <v>0</v>
      </c>
      <c r="H2" s="25" t="s">
        <v>36</v>
      </c>
    </row>
    <row r="3" spans="1:8" x14ac:dyDescent="0.25">
      <c r="A3" s="8">
        <v>2</v>
      </c>
      <c r="B3" s="8" t="s">
        <v>34</v>
      </c>
      <c r="C3" s="8" t="s">
        <v>35</v>
      </c>
      <c r="D3" s="8">
        <v>805</v>
      </c>
      <c r="E3" s="9">
        <v>0</v>
      </c>
      <c r="F3" s="9">
        <v>4800</v>
      </c>
      <c r="G3" s="9">
        <f t="shared" ref="G3:G10" si="0">E3*F3</f>
        <v>0</v>
      </c>
      <c r="H3" s="26"/>
    </row>
    <row r="4" spans="1:8" x14ac:dyDescent="0.25">
      <c r="A4" s="8">
        <v>3</v>
      </c>
      <c r="B4" s="8">
        <v>4</v>
      </c>
      <c r="C4" s="8">
        <v>8</v>
      </c>
      <c r="D4" s="8">
        <v>702</v>
      </c>
      <c r="E4" s="9">
        <v>0</v>
      </c>
      <c r="F4" s="9">
        <v>4800</v>
      </c>
      <c r="G4" s="9">
        <f t="shared" si="0"/>
        <v>0</v>
      </c>
      <c r="H4" s="26"/>
    </row>
    <row r="5" spans="1:8" x14ac:dyDescent="0.25">
      <c r="A5" s="8">
        <v>4</v>
      </c>
      <c r="B5" s="8">
        <v>4</v>
      </c>
      <c r="C5" s="8">
        <v>8</v>
      </c>
      <c r="D5" s="8">
        <v>108</v>
      </c>
      <c r="E5" s="9">
        <v>0</v>
      </c>
      <c r="F5" s="9">
        <v>4800</v>
      </c>
      <c r="G5" s="9">
        <f t="shared" si="0"/>
        <v>0</v>
      </c>
      <c r="H5" s="26"/>
    </row>
    <row r="6" spans="1:8" x14ac:dyDescent="0.25">
      <c r="A6" s="8">
        <v>5</v>
      </c>
      <c r="B6" s="8">
        <v>4</v>
      </c>
      <c r="C6" s="8">
        <v>8</v>
      </c>
      <c r="D6" s="8">
        <v>706</v>
      </c>
      <c r="E6" s="9">
        <v>0</v>
      </c>
      <c r="F6" s="9">
        <v>4800</v>
      </c>
      <c r="G6" s="9">
        <f t="shared" si="0"/>
        <v>0</v>
      </c>
      <c r="H6" s="26"/>
    </row>
    <row r="7" spans="1:8" x14ac:dyDescent="0.25">
      <c r="A7" s="8">
        <v>6</v>
      </c>
      <c r="B7" s="8">
        <v>4</v>
      </c>
      <c r="C7" s="8">
        <v>2</v>
      </c>
      <c r="D7" s="8">
        <v>1104</v>
      </c>
      <c r="E7" s="9">
        <v>0</v>
      </c>
      <c r="F7" s="9">
        <v>4800</v>
      </c>
      <c r="G7" s="9">
        <f t="shared" si="0"/>
        <v>0</v>
      </c>
      <c r="H7" s="26"/>
    </row>
    <row r="8" spans="1:8" x14ac:dyDescent="0.25">
      <c r="A8" s="8">
        <v>7</v>
      </c>
      <c r="B8" s="8">
        <v>4</v>
      </c>
      <c r="C8" s="8" t="s">
        <v>35</v>
      </c>
      <c r="D8" s="8">
        <v>505</v>
      </c>
      <c r="E8" s="9">
        <v>0</v>
      </c>
      <c r="F8" s="9">
        <v>4800</v>
      </c>
      <c r="G8" s="9">
        <f t="shared" si="0"/>
        <v>0</v>
      </c>
      <c r="H8" s="26"/>
    </row>
    <row r="9" spans="1:8" x14ac:dyDescent="0.25">
      <c r="A9" s="8">
        <v>8</v>
      </c>
      <c r="B9" s="8">
        <v>4</v>
      </c>
      <c r="C9" s="8">
        <v>8</v>
      </c>
      <c r="D9" s="8">
        <v>1507</v>
      </c>
      <c r="E9" s="9">
        <v>0</v>
      </c>
      <c r="F9" s="9">
        <v>4800</v>
      </c>
      <c r="G9" s="9">
        <f t="shared" si="0"/>
        <v>0</v>
      </c>
      <c r="H9" s="26"/>
    </row>
    <row r="10" spans="1:8" x14ac:dyDescent="0.25">
      <c r="A10" s="8">
        <v>9</v>
      </c>
      <c r="B10" s="8">
        <v>4</v>
      </c>
      <c r="C10" s="8">
        <v>1</v>
      </c>
      <c r="D10" s="8">
        <v>901</v>
      </c>
      <c r="E10" s="9">
        <v>0</v>
      </c>
      <c r="F10" s="9">
        <v>4800</v>
      </c>
      <c r="G10" s="9">
        <f t="shared" si="0"/>
        <v>0</v>
      </c>
      <c r="H10" s="26"/>
    </row>
    <row r="11" spans="1:8" x14ac:dyDescent="0.25">
      <c r="A11" s="8">
        <v>10</v>
      </c>
      <c r="B11" s="8">
        <v>4</v>
      </c>
      <c r="C11" s="8" t="s">
        <v>35</v>
      </c>
      <c r="D11" s="8">
        <v>403</v>
      </c>
      <c r="E11" s="9">
        <v>0</v>
      </c>
      <c r="F11" s="9">
        <v>4800</v>
      </c>
      <c r="G11" s="9">
        <f t="shared" ref="G11:G27" si="1">E11*F11</f>
        <v>0</v>
      </c>
      <c r="H11" s="26"/>
    </row>
    <row r="12" spans="1:8" x14ac:dyDescent="0.25">
      <c r="A12" s="8">
        <v>11</v>
      </c>
      <c r="B12" s="8" t="s">
        <v>38</v>
      </c>
      <c r="C12" s="8" t="s">
        <v>40</v>
      </c>
      <c r="D12" s="8">
        <v>505</v>
      </c>
      <c r="E12" s="9">
        <v>0</v>
      </c>
      <c r="F12" s="9">
        <v>4800</v>
      </c>
      <c r="G12" s="9">
        <f t="shared" si="1"/>
        <v>0</v>
      </c>
      <c r="H12" s="26"/>
    </row>
    <row r="13" spans="1:8" x14ac:dyDescent="0.25">
      <c r="A13" s="8">
        <v>12</v>
      </c>
      <c r="B13" s="8">
        <v>2</v>
      </c>
      <c r="C13" s="8" t="s">
        <v>41</v>
      </c>
      <c r="D13" s="8">
        <v>703</v>
      </c>
      <c r="E13" s="9">
        <v>0</v>
      </c>
      <c r="F13" s="9">
        <v>4800</v>
      </c>
      <c r="G13" s="9">
        <f t="shared" si="1"/>
        <v>0</v>
      </c>
      <c r="H13" s="26"/>
    </row>
    <row r="14" spans="1:8" x14ac:dyDescent="0.25">
      <c r="A14" s="8">
        <v>13</v>
      </c>
      <c r="B14" s="8" t="s">
        <v>39</v>
      </c>
      <c r="C14" s="8" t="s">
        <v>42</v>
      </c>
      <c r="D14" s="8">
        <v>507</v>
      </c>
      <c r="E14" s="9">
        <v>0</v>
      </c>
      <c r="F14" s="9">
        <v>4800</v>
      </c>
      <c r="G14" s="9">
        <f t="shared" si="1"/>
        <v>0</v>
      </c>
      <c r="H14" s="26"/>
    </row>
    <row r="15" spans="1:8" x14ac:dyDescent="0.25">
      <c r="A15" s="8">
        <v>14</v>
      </c>
      <c r="B15" s="8" t="s">
        <v>39</v>
      </c>
      <c r="C15" s="8" t="s">
        <v>43</v>
      </c>
      <c r="D15" s="8">
        <v>108</v>
      </c>
      <c r="E15" s="9">
        <v>0</v>
      </c>
      <c r="F15" s="9">
        <v>4800</v>
      </c>
      <c r="G15" s="9">
        <f t="shared" si="1"/>
        <v>0</v>
      </c>
      <c r="H15" s="26"/>
    </row>
    <row r="16" spans="1:8" x14ac:dyDescent="0.25">
      <c r="A16" s="8">
        <v>15</v>
      </c>
      <c r="B16" s="8">
        <v>2</v>
      </c>
      <c r="C16" s="8" t="s">
        <v>44</v>
      </c>
      <c r="D16" s="8">
        <v>304</v>
      </c>
      <c r="E16" s="9">
        <v>0</v>
      </c>
      <c r="F16" s="9">
        <v>4800</v>
      </c>
      <c r="G16" s="9">
        <f t="shared" si="1"/>
        <v>0</v>
      </c>
      <c r="H16" s="26"/>
    </row>
    <row r="17" spans="1:8" x14ac:dyDescent="0.25">
      <c r="A17" s="8">
        <v>16</v>
      </c>
      <c r="B17" s="8">
        <v>2</v>
      </c>
      <c r="C17" s="8">
        <v>21</v>
      </c>
      <c r="D17" s="8">
        <v>206</v>
      </c>
      <c r="E17" s="9">
        <v>0</v>
      </c>
      <c r="F17" s="9">
        <v>4800</v>
      </c>
      <c r="G17" s="9">
        <f t="shared" si="1"/>
        <v>0</v>
      </c>
      <c r="H17" s="26"/>
    </row>
    <row r="18" spans="1:8" x14ac:dyDescent="0.25">
      <c r="A18" s="8">
        <v>17</v>
      </c>
      <c r="B18" s="8" t="s">
        <v>38</v>
      </c>
      <c r="C18" s="8" t="s">
        <v>45</v>
      </c>
      <c r="D18" s="8">
        <v>4</v>
      </c>
      <c r="E18" s="9">
        <v>0</v>
      </c>
      <c r="F18" s="9">
        <v>4800</v>
      </c>
      <c r="G18" s="9">
        <f t="shared" si="1"/>
        <v>0</v>
      </c>
      <c r="H18" s="26"/>
    </row>
    <row r="19" spans="1:8" x14ac:dyDescent="0.25">
      <c r="A19" s="8">
        <v>18</v>
      </c>
      <c r="B19" s="8">
        <v>2</v>
      </c>
      <c r="C19" s="8">
        <v>21</v>
      </c>
      <c r="D19" s="8">
        <v>207</v>
      </c>
      <c r="E19" s="9">
        <v>0</v>
      </c>
      <c r="F19" s="9">
        <v>4800</v>
      </c>
      <c r="G19" s="9">
        <f t="shared" si="1"/>
        <v>0</v>
      </c>
      <c r="H19" s="26"/>
    </row>
    <row r="20" spans="1:8" x14ac:dyDescent="0.25">
      <c r="A20" s="8">
        <v>19</v>
      </c>
      <c r="B20" s="8" t="s">
        <v>39</v>
      </c>
      <c r="C20" s="8" t="s">
        <v>46</v>
      </c>
      <c r="D20" s="8">
        <v>604</v>
      </c>
      <c r="E20" s="9">
        <v>0</v>
      </c>
      <c r="F20" s="9">
        <v>4800</v>
      </c>
      <c r="G20" s="9">
        <f t="shared" si="1"/>
        <v>0</v>
      </c>
      <c r="H20" s="26"/>
    </row>
    <row r="21" spans="1:8" x14ac:dyDescent="0.25">
      <c r="A21" s="8">
        <v>20</v>
      </c>
      <c r="B21" s="8" t="s">
        <v>38</v>
      </c>
      <c r="C21" s="8" t="s">
        <v>47</v>
      </c>
      <c r="D21" s="8">
        <v>1</v>
      </c>
      <c r="E21" s="9">
        <v>0</v>
      </c>
      <c r="F21" s="9">
        <v>4800</v>
      </c>
      <c r="G21" s="9">
        <f t="shared" si="1"/>
        <v>0</v>
      </c>
      <c r="H21" s="26"/>
    </row>
    <row r="22" spans="1:8" x14ac:dyDescent="0.25">
      <c r="A22" s="8">
        <v>21</v>
      </c>
      <c r="B22" s="8" t="s">
        <v>39</v>
      </c>
      <c r="C22" s="8" t="s">
        <v>48</v>
      </c>
      <c r="D22" s="8">
        <v>705</v>
      </c>
      <c r="E22" s="9">
        <v>0</v>
      </c>
      <c r="F22" s="9">
        <v>4800</v>
      </c>
      <c r="G22" s="9">
        <f t="shared" si="1"/>
        <v>0</v>
      </c>
      <c r="H22" s="26"/>
    </row>
    <row r="23" spans="1:8" x14ac:dyDescent="0.25">
      <c r="A23" s="8">
        <v>22</v>
      </c>
      <c r="B23" s="8">
        <v>2</v>
      </c>
      <c r="C23" s="8">
        <v>21</v>
      </c>
      <c r="D23" s="8">
        <v>4</v>
      </c>
      <c r="E23" s="9">
        <v>0</v>
      </c>
      <c r="F23" s="9">
        <v>4800</v>
      </c>
      <c r="G23" s="9">
        <f t="shared" si="1"/>
        <v>0</v>
      </c>
      <c r="H23" s="26"/>
    </row>
    <row r="24" spans="1:8" x14ac:dyDescent="0.25">
      <c r="A24" s="8">
        <v>23</v>
      </c>
      <c r="B24" s="8">
        <v>2</v>
      </c>
      <c r="C24" s="8" t="s">
        <v>49</v>
      </c>
      <c r="D24" s="8">
        <v>502</v>
      </c>
      <c r="E24" s="9">
        <v>0</v>
      </c>
      <c r="F24" s="9">
        <v>4800</v>
      </c>
      <c r="G24" s="9">
        <f t="shared" si="1"/>
        <v>0</v>
      </c>
      <c r="H24" s="26"/>
    </row>
    <row r="25" spans="1:8" x14ac:dyDescent="0.25">
      <c r="A25" s="8">
        <v>24</v>
      </c>
      <c r="B25" s="8">
        <v>2</v>
      </c>
      <c r="C25" s="8">
        <v>21</v>
      </c>
      <c r="D25" s="8">
        <v>6</v>
      </c>
      <c r="E25" s="9">
        <v>0</v>
      </c>
      <c r="F25" s="9">
        <v>4800</v>
      </c>
      <c r="G25" s="9">
        <f t="shared" si="1"/>
        <v>0</v>
      </c>
      <c r="H25" s="26"/>
    </row>
    <row r="26" spans="1:8" x14ac:dyDescent="0.25">
      <c r="A26" s="8">
        <v>25</v>
      </c>
      <c r="B26" s="8" t="s">
        <v>39</v>
      </c>
      <c r="C26" s="8" t="s">
        <v>50</v>
      </c>
      <c r="D26" s="8">
        <v>402</v>
      </c>
      <c r="E26" s="9">
        <v>0</v>
      </c>
      <c r="F26" s="9">
        <v>4800</v>
      </c>
      <c r="G26" s="9">
        <f t="shared" si="1"/>
        <v>0</v>
      </c>
      <c r="H26" s="26"/>
    </row>
    <row r="27" spans="1:8" x14ac:dyDescent="0.25">
      <c r="A27" s="8">
        <v>26</v>
      </c>
      <c r="B27" s="8" t="s">
        <v>39</v>
      </c>
      <c r="C27" s="8" t="s">
        <v>51</v>
      </c>
      <c r="D27" s="8">
        <v>104</v>
      </c>
      <c r="E27" s="9">
        <v>0</v>
      </c>
      <c r="F27" s="9">
        <v>4800</v>
      </c>
      <c r="G27" s="9">
        <f t="shared" si="1"/>
        <v>0</v>
      </c>
      <c r="H27" s="26"/>
    </row>
    <row r="28" spans="1:8" x14ac:dyDescent="0.25">
      <c r="A28" s="22" t="s">
        <v>37</v>
      </c>
      <c r="B28" s="23"/>
      <c r="C28" s="23"/>
      <c r="D28" s="24"/>
      <c r="E28" s="15">
        <f>SUM(E2:E27)</f>
        <v>0</v>
      </c>
      <c r="F28" s="10"/>
      <c r="G28" s="15">
        <f>SUM(G2:G27)</f>
        <v>0</v>
      </c>
      <c r="H28" s="26"/>
    </row>
    <row r="29" spans="1:8" x14ac:dyDescent="0.25">
      <c r="A29" s="22" t="s">
        <v>87</v>
      </c>
      <c r="B29" s="23"/>
      <c r="C29" s="23"/>
      <c r="D29" s="23"/>
      <c r="E29" s="23"/>
      <c r="F29" s="24"/>
      <c r="G29" s="15">
        <f>G28</f>
        <v>0</v>
      </c>
    </row>
    <row r="30" spans="1:8" x14ac:dyDescent="0.25">
      <c r="A30" s="22" t="s">
        <v>88</v>
      </c>
      <c r="B30" s="23"/>
      <c r="C30" s="23"/>
      <c r="D30" s="23"/>
      <c r="E30" s="23"/>
      <c r="F30" s="24"/>
      <c r="G30" s="15">
        <f>ROUND(G29*0.85,0)</f>
        <v>0</v>
      </c>
    </row>
    <row r="31" spans="1:8" x14ac:dyDescent="0.25">
      <c r="A31" s="22" t="s">
        <v>89</v>
      </c>
      <c r="B31" s="23"/>
      <c r="C31" s="23"/>
      <c r="D31" s="23"/>
      <c r="E31" s="23"/>
      <c r="F31" s="24"/>
      <c r="G31" s="11">
        <f>ROUND(G29*0.7,0)</f>
        <v>0</v>
      </c>
    </row>
  </sheetData>
  <mergeCells count="5">
    <mergeCell ref="H2:H28"/>
    <mergeCell ref="A28:D28"/>
    <mergeCell ref="A29:F29"/>
    <mergeCell ref="A30:F30"/>
    <mergeCell ref="A31:F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EF06-2AC9-4290-89DC-03FF52F54A02}">
  <dimension ref="A1:F33"/>
  <sheetViews>
    <sheetView topLeftCell="A31" workbookViewId="0">
      <selection activeCell="B30" sqref="B30"/>
    </sheetView>
  </sheetViews>
  <sheetFormatPr defaultRowHeight="15" x14ac:dyDescent="0.25"/>
  <cols>
    <col min="1" max="1" width="4.5703125" customWidth="1"/>
    <col min="2" max="2" width="27.42578125" bestFit="1" customWidth="1"/>
    <col min="3" max="3" width="17.28515625" style="1" customWidth="1"/>
    <col min="4" max="4" width="15.42578125" style="1" customWidth="1"/>
    <col min="5" max="5" width="15.42578125" customWidth="1"/>
    <col min="6" max="6" width="17.42578125" style="1" customWidth="1"/>
  </cols>
  <sheetData>
    <row r="1" spans="1:6" x14ac:dyDescent="0.25">
      <c r="A1" s="2" t="s">
        <v>2</v>
      </c>
      <c r="B1" s="2" t="s">
        <v>0</v>
      </c>
      <c r="C1" s="3" t="s">
        <v>1</v>
      </c>
      <c r="D1" s="3" t="s">
        <v>53</v>
      </c>
    </row>
    <row r="2" spans="1:6" x14ac:dyDescent="0.25">
      <c r="A2" s="2">
        <v>1</v>
      </c>
      <c r="B2" s="2" t="s">
        <v>52</v>
      </c>
      <c r="C2" s="3">
        <v>7192.71</v>
      </c>
      <c r="D2" s="3">
        <f>C2*10.764</f>
        <v>77422.330439999991</v>
      </c>
      <c r="E2" s="36"/>
    </row>
    <row r="3" spans="1:6" x14ac:dyDescent="0.25">
      <c r="A3" s="2">
        <v>2</v>
      </c>
      <c r="B3" s="2" t="s">
        <v>54</v>
      </c>
      <c r="C3" s="3">
        <v>1611.72</v>
      </c>
      <c r="D3" s="3">
        <f>C3*10.764</f>
        <v>17348.554079999998</v>
      </c>
    </row>
    <row r="4" spans="1:6" x14ac:dyDescent="0.25">
      <c r="A4" s="28" t="s">
        <v>55</v>
      </c>
      <c r="B4" s="28"/>
      <c r="C4" s="3">
        <f>SUM(C2:C3)</f>
        <v>8804.43</v>
      </c>
      <c r="D4" s="3">
        <f>SUM(D2:D3)</f>
        <v>94770.884519999992</v>
      </c>
    </row>
    <row r="7" spans="1:6" x14ac:dyDescent="0.25">
      <c r="A7" s="29" t="s">
        <v>57</v>
      </c>
      <c r="B7" s="29"/>
      <c r="C7" s="29"/>
      <c r="D7" s="29"/>
      <c r="E7" s="29"/>
      <c r="F7" s="29"/>
    </row>
    <row r="8" spans="1:6" s="7" customFormat="1" ht="45" x14ac:dyDescent="0.25">
      <c r="A8" s="12" t="s">
        <v>2</v>
      </c>
      <c r="B8" s="12" t="s">
        <v>0</v>
      </c>
      <c r="C8" s="12" t="s">
        <v>58</v>
      </c>
      <c r="D8" s="16" t="s">
        <v>56</v>
      </c>
      <c r="E8" s="16" t="s">
        <v>21</v>
      </c>
      <c r="F8" s="17" t="s">
        <v>63</v>
      </c>
    </row>
    <row r="9" spans="1:6" x14ac:dyDescent="0.25">
      <c r="A9" s="2">
        <v>1</v>
      </c>
      <c r="B9" s="2" t="s">
        <v>59</v>
      </c>
      <c r="C9" s="3">
        <v>294</v>
      </c>
      <c r="D9" s="3">
        <f>D2</f>
        <v>77422.330439999991</v>
      </c>
      <c r="E9" s="3">
        <v>4800</v>
      </c>
      <c r="F9" s="3">
        <f>ROUND(D9*E9,0)</f>
        <v>371627186</v>
      </c>
    </row>
    <row r="10" spans="1:6" x14ac:dyDescent="0.25">
      <c r="A10" s="30" t="s">
        <v>37</v>
      </c>
      <c r="B10" s="31"/>
      <c r="C10" s="3">
        <f>C9</f>
        <v>294</v>
      </c>
      <c r="D10" s="3">
        <f t="shared" ref="D10:F11" si="0">D9</f>
        <v>77422.330439999991</v>
      </c>
      <c r="E10" s="3"/>
      <c r="F10" s="3">
        <f t="shared" si="0"/>
        <v>371627186</v>
      </c>
    </row>
    <row r="11" spans="1:6" x14ac:dyDescent="0.25">
      <c r="A11" s="32" t="s">
        <v>60</v>
      </c>
      <c r="B11" s="33"/>
      <c r="C11" s="33"/>
      <c r="D11" s="33"/>
      <c r="E11" s="34"/>
      <c r="F11" s="5">
        <f t="shared" si="0"/>
        <v>371627186</v>
      </c>
    </row>
    <row r="12" spans="1:6" x14ac:dyDescent="0.25">
      <c r="A12" s="32" t="s">
        <v>61</v>
      </c>
      <c r="B12" s="33"/>
      <c r="C12" s="33"/>
      <c r="D12" s="33"/>
      <c r="E12" s="34"/>
      <c r="F12" s="5">
        <f>F11/10^7</f>
        <v>37.162718599999998</v>
      </c>
    </row>
    <row r="15" spans="1:6" x14ac:dyDescent="0.25">
      <c r="A15" s="29" t="s">
        <v>72</v>
      </c>
      <c r="B15" s="29"/>
      <c r="C15" s="29"/>
      <c r="D15" s="29"/>
      <c r="E15" s="29"/>
      <c r="F15" s="29"/>
    </row>
    <row r="16" spans="1:6" x14ac:dyDescent="0.25">
      <c r="A16" s="10" t="s">
        <v>2</v>
      </c>
      <c r="B16" s="10" t="s">
        <v>0</v>
      </c>
      <c r="C16" s="11" t="s">
        <v>53</v>
      </c>
      <c r="D16" s="11" t="s">
        <v>62</v>
      </c>
      <c r="E16" s="10" t="s">
        <v>73</v>
      </c>
      <c r="F16" s="19" t="s">
        <v>74</v>
      </c>
    </row>
    <row r="17" spans="1:6" x14ac:dyDescent="0.25">
      <c r="A17" s="2">
        <v>1</v>
      </c>
      <c r="B17" s="2" t="s">
        <v>64</v>
      </c>
      <c r="C17" s="3">
        <f>D4</f>
        <v>94770.884519999992</v>
      </c>
      <c r="D17" s="3">
        <v>2000</v>
      </c>
      <c r="E17" s="3">
        <f>ROUND(C17*D17,0)</f>
        <v>189541769</v>
      </c>
      <c r="F17" s="3">
        <f>E17/10^7</f>
        <v>18.9541769</v>
      </c>
    </row>
    <row r="18" spans="1:6" ht="30" x14ac:dyDescent="0.25">
      <c r="A18" s="2">
        <v>2</v>
      </c>
      <c r="B18" s="18" t="s">
        <v>65</v>
      </c>
      <c r="C18" s="35" t="s">
        <v>66</v>
      </c>
      <c r="D18" s="35"/>
      <c r="E18" s="3">
        <f>ROUND(E17*10%,0)</f>
        <v>18954177</v>
      </c>
      <c r="F18" s="3">
        <f>E18/10^7</f>
        <v>1.8954177000000001</v>
      </c>
    </row>
    <row r="19" spans="1:6" x14ac:dyDescent="0.25">
      <c r="A19" s="2">
        <v>3</v>
      </c>
      <c r="B19" s="2" t="s">
        <v>67</v>
      </c>
      <c r="C19" s="35" t="s">
        <v>68</v>
      </c>
      <c r="D19" s="35"/>
      <c r="E19" s="3">
        <f>ROUND(F11*2%,0)</f>
        <v>7432544</v>
      </c>
      <c r="F19" s="3">
        <f>E19/10^7</f>
        <v>0.74325439999999998</v>
      </c>
    </row>
    <row r="20" spans="1:6" x14ac:dyDescent="0.25">
      <c r="A20" s="2">
        <v>4</v>
      </c>
      <c r="B20" s="2" t="s">
        <v>69</v>
      </c>
      <c r="C20" s="35" t="s">
        <v>70</v>
      </c>
      <c r="D20" s="35"/>
      <c r="E20" s="3">
        <v>0</v>
      </c>
      <c r="F20" s="3">
        <f>E20/10^7</f>
        <v>0</v>
      </c>
    </row>
    <row r="21" spans="1:6" x14ac:dyDescent="0.25">
      <c r="A21" s="29" t="s">
        <v>71</v>
      </c>
      <c r="B21" s="29"/>
      <c r="C21" s="29"/>
      <c r="D21" s="29"/>
      <c r="E21" s="5">
        <f>SUM(E17:E20)</f>
        <v>215928490</v>
      </c>
      <c r="F21" s="5">
        <f>SUM(F17:F20)</f>
        <v>21.592849000000001</v>
      </c>
    </row>
    <row r="22" spans="1:6" x14ac:dyDescent="0.25">
      <c r="E22" s="1"/>
    </row>
    <row r="23" spans="1:6" x14ac:dyDescent="0.25">
      <c r="E23" s="1"/>
    </row>
    <row r="24" spans="1:6" x14ac:dyDescent="0.25">
      <c r="A24" s="27" t="s">
        <v>75</v>
      </c>
      <c r="B24" s="27"/>
      <c r="C24" s="27"/>
      <c r="E24" s="1"/>
    </row>
    <row r="25" spans="1:6" x14ac:dyDescent="0.25">
      <c r="A25" s="10" t="s">
        <v>2</v>
      </c>
      <c r="B25" s="10" t="s">
        <v>0</v>
      </c>
      <c r="C25" s="19" t="s">
        <v>97</v>
      </c>
      <c r="D25" s="19" t="s">
        <v>76</v>
      </c>
    </row>
    <row r="26" spans="1:6" x14ac:dyDescent="0.25">
      <c r="A26" s="2">
        <v>1</v>
      </c>
      <c r="B26" s="2" t="s">
        <v>77</v>
      </c>
      <c r="C26" s="3">
        <f>F11</f>
        <v>371627186</v>
      </c>
      <c r="D26" s="3">
        <f>F12</f>
        <v>37.162718599999998</v>
      </c>
    </row>
    <row r="27" spans="1:6" x14ac:dyDescent="0.25">
      <c r="A27" s="2">
        <v>2</v>
      </c>
      <c r="B27" s="2" t="s">
        <v>78</v>
      </c>
      <c r="C27" s="3">
        <f>E21</f>
        <v>215928490</v>
      </c>
      <c r="D27" s="3">
        <f>F21</f>
        <v>21.592849000000001</v>
      </c>
    </row>
    <row r="28" spans="1:6" x14ac:dyDescent="0.25">
      <c r="A28" s="2">
        <v>3</v>
      </c>
      <c r="B28" s="2" t="s">
        <v>79</v>
      </c>
      <c r="C28" s="3">
        <f>C26-C27</f>
        <v>155698696</v>
      </c>
      <c r="D28" s="3">
        <f>D26-D27</f>
        <v>15.569869599999997</v>
      </c>
    </row>
    <row r="29" spans="1:6" x14ac:dyDescent="0.25">
      <c r="A29" s="2">
        <v>4</v>
      </c>
      <c r="B29" s="2" t="s">
        <v>108</v>
      </c>
      <c r="C29" s="3">
        <f>ROUND(C28*25%,0)</f>
        <v>38924674</v>
      </c>
      <c r="D29" s="3">
        <f>D28*30%</f>
        <v>4.6709608799999991</v>
      </c>
    </row>
    <row r="30" spans="1:6" x14ac:dyDescent="0.25">
      <c r="A30" s="2">
        <v>5</v>
      </c>
      <c r="B30" s="2" t="s">
        <v>80</v>
      </c>
      <c r="C30" s="3">
        <f>C28-C29</f>
        <v>116774022</v>
      </c>
      <c r="D30" s="3">
        <f>D28-D29</f>
        <v>10.898908719999998</v>
      </c>
      <c r="E30" s="1">
        <f>C30/C2</f>
        <v>16235.052156975604</v>
      </c>
    </row>
    <row r="31" spans="1:6" x14ac:dyDescent="0.25">
      <c r="A31" s="4">
        <v>6</v>
      </c>
      <c r="B31" s="4" t="s">
        <v>81</v>
      </c>
      <c r="C31" s="5">
        <f>C30</f>
        <v>116774022</v>
      </c>
      <c r="D31" s="5">
        <f>D30</f>
        <v>10.898908719999998</v>
      </c>
    </row>
    <row r="32" spans="1:6" x14ac:dyDescent="0.25">
      <c r="A32" s="4">
        <v>7</v>
      </c>
      <c r="B32" s="4" t="s">
        <v>82</v>
      </c>
      <c r="C32" s="5">
        <f>ROUND(C31*0.85,0)</f>
        <v>99257919</v>
      </c>
      <c r="D32" s="5">
        <f>D31*0.85</f>
        <v>9.2640724119999973</v>
      </c>
    </row>
    <row r="33" spans="1:4" x14ac:dyDescent="0.25">
      <c r="A33" s="4">
        <v>8</v>
      </c>
      <c r="B33" s="4" t="s">
        <v>83</v>
      </c>
      <c r="C33" s="5">
        <f>ROUND(C31*0.7,0)</f>
        <v>81741815</v>
      </c>
      <c r="D33" s="5">
        <f>D31*0.7</f>
        <v>7.6292361039999976</v>
      </c>
    </row>
  </sheetData>
  <mergeCells count="11">
    <mergeCell ref="A24:C24"/>
    <mergeCell ref="A4:B4"/>
    <mergeCell ref="A7:F7"/>
    <mergeCell ref="A10:B10"/>
    <mergeCell ref="A11:E11"/>
    <mergeCell ref="A12:E12"/>
    <mergeCell ref="A15:F15"/>
    <mergeCell ref="C18:D18"/>
    <mergeCell ref="C19:D19"/>
    <mergeCell ref="C20:D20"/>
    <mergeCell ref="A21:D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751E-CA67-4B7B-80B1-206A100976B2}">
  <dimension ref="A1:C8"/>
  <sheetViews>
    <sheetView workbookViewId="0">
      <selection sqref="A1:C8"/>
    </sheetView>
  </sheetViews>
  <sheetFormatPr defaultRowHeight="15" x14ac:dyDescent="0.25"/>
  <cols>
    <col min="1" max="1" width="3" bestFit="1" customWidth="1"/>
    <col min="2" max="2" width="54.140625" bestFit="1" customWidth="1"/>
    <col min="3" max="3" width="19.42578125" customWidth="1"/>
  </cols>
  <sheetData>
    <row r="1" spans="1:3" x14ac:dyDescent="0.25">
      <c r="A1" s="10" t="s">
        <v>2</v>
      </c>
      <c r="B1" s="10" t="s">
        <v>0</v>
      </c>
      <c r="C1" s="11"/>
    </row>
    <row r="2" spans="1:3" x14ac:dyDescent="0.25">
      <c r="A2" s="2">
        <v>1</v>
      </c>
      <c r="B2" s="2" t="s">
        <v>90</v>
      </c>
      <c r="C2" s="3">
        <v>4100</v>
      </c>
    </row>
    <row r="3" spans="1:3" x14ac:dyDescent="0.25">
      <c r="A3" s="2">
        <v>3</v>
      </c>
      <c r="B3" s="2" t="s">
        <v>10</v>
      </c>
      <c r="C3" s="3">
        <v>9500</v>
      </c>
    </row>
    <row r="4" spans="1:3" x14ac:dyDescent="0.25">
      <c r="A4" s="4">
        <v>4</v>
      </c>
      <c r="B4" s="4" t="s">
        <v>91</v>
      </c>
      <c r="C4" s="5">
        <f>C2*C3</f>
        <v>38950000</v>
      </c>
    </row>
    <row r="5" spans="1:3" x14ac:dyDescent="0.25">
      <c r="A5" s="4">
        <v>5</v>
      </c>
      <c r="B5" s="4" t="s">
        <v>92</v>
      </c>
      <c r="C5" s="5">
        <f>C4/10^7</f>
        <v>3.895</v>
      </c>
    </row>
    <row r="6" spans="1:3" x14ac:dyDescent="0.25">
      <c r="A6" s="4"/>
      <c r="B6" s="4" t="s">
        <v>93</v>
      </c>
      <c r="C6" s="5">
        <f>C4</f>
        <v>38950000</v>
      </c>
    </row>
    <row r="7" spans="1:3" x14ac:dyDescent="0.25">
      <c r="A7" s="4"/>
      <c r="B7" s="4" t="s">
        <v>94</v>
      </c>
      <c r="C7" s="5">
        <f>C6*0.85</f>
        <v>33107500</v>
      </c>
    </row>
    <row r="8" spans="1:3" x14ac:dyDescent="0.25">
      <c r="A8" s="4"/>
      <c r="B8" s="4" t="s">
        <v>95</v>
      </c>
      <c r="C8" s="5">
        <f>C6*0.7</f>
        <v>27265000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Sheet</vt:lpstr>
      <vt:lpstr>Balance Land </vt:lpstr>
      <vt:lpstr>KDMC Flats</vt:lpstr>
      <vt:lpstr>Cancel Flat</vt:lpstr>
      <vt:lpstr>C1 BUILDING</vt:lpstr>
      <vt:lpstr>FB 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Desk</cp:lastModifiedBy>
  <dcterms:created xsi:type="dcterms:W3CDTF">2015-06-05T18:17:20Z</dcterms:created>
  <dcterms:modified xsi:type="dcterms:W3CDTF">2024-05-13T05:37:07Z</dcterms:modified>
</cp:coreProperties>
</file>