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93D643D-40F4-40AC-99E6-7517C0B8FA9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" l="1"/>
  <c r="B9" i="5"/>
  <c r="J9" i="5"/>
  <c r="I17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<sst xmlns="http://schemas.openxmlformats.org/spreadsheetml/2006/main" count="26" uniqueCount="26">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</sst>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0" xfId="0" applyFill="1"/>
    <xf numFmtId="0" fontId="0" fillId="0" borderId="1" xfId="0" applyFill="1" applyBorder="1"/>
    <xf numFmtId="0" fontId="1" fillId="0" borderId="1" xfId="0" applyFont="1" applyFill="1" applyBorder="1"/>
    <xf numFmtId="43" fontId="0" fillId="0" borderId="1" xfId="0" applyNumberFormat="1" applyFill="1" applyBorder="1"/>
    <xf numFmtId="0" fontId="1" fillId="0" borderId="0" xfId="0" applyFont="1" applyFill="1"/>
    <xf numFmtId="0" fontId="0" fillId="0" borderId="2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314879</xdr:colOff>
      <xdr:row>27</xdr:row>
      <xdr:rowOff>86455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DC701-7224-4DCE-9DFF-C65C37A0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2479" cy="522995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24</xdr:col>
      <xdr:colOff>601435</xdr:colOff>
      <xdr:row>36</xdr:row>
      <xdr:rowOff>39036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1C069-9DA7-4B7D-B2DD-FF066A4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9745435" cy="6706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382670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DD1553-948F-44DA-9A00-FAF9E192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65070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2FC942-F950-43CD-BCE9-F0331C792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129CF-2A98-4278-86B2-E7E96767D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545298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331FF2-4505-4D6E-8BA1-5306EAB1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04498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8"/>
  <sheetViews>
    <sheetView tabSelected="1" workbookViewId="0">
      <selection activeCell="G17" sqref="G17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3"/>
    </row>
    <row r="4" spans="1:12" ht="16.5" x14ac:dyDescent="0.3">
      <c r="A4" s="11"/>
      <c r="B4" s="12"/>
      <c r="C4" s="14"/>
      <c r="D4" s="14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2005</v>
      </c>
      <c r="C6" s="3"/>
      <c r="D6" s="2"/>
      <c r="I6" s="2">
        <v>2005</v>
      </c>
      <c r="J6" s="2">
        <v>2024</v>
      </c>
      <c r="K6" s="2">
        <f>J6-I6</f>
        <v>19</v>
      </c>
      <c r="L6" s="2">
        <f>K6-60</f>
        <v>-41</v>
      </c>
    </row>
    <row r="7" spans="1:12" ht="16.5" x14ac:dyDescent="0.3">
      <c r="A7" s="3" t="s">
        <v>6</v>
      </c>
      <c r="B7" s="3">
        <f>B5-B6</f>
        <v>19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-41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755*3000</f>
        <v>2265000</v>
      </c>
      <c r="C9" s="5"/>
      <c r="D9" s="4"/>
      <c r="H9" s="9"/>
      <c r="I9" s="10">
        <v>629</v>
      </c>
      <c r="J9" s="10">
        <f>I9*1.2</f>
        <v>754.8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28.5</v>
      </c>
      <c r="C13" s="3"/>
      <c r="D13" s="2"/>
    </row>
    <row r="14" spans="1:12" ht="16.5" x14ac:dyDescent="0.3">
      <c r="A14" s="3"/>
      <c r="B14" s="6">
        <f>B13%</f>
        <v>0.28499999999999998</v>
      </c>
      <c r="C14" s="6"/>
      <c r="D14" s="15"/>
    </row>
    <row r="15" spans="1:12" ht="16.5" x14ac:dyDescent="0.3">
      <c r="A15" s="3" t="s">
        <v>11</v>
      </c>
      <c r="B15" s="5">
        <f>ROUND((B9*B14),0)</f>
        <v>645525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</row>
    <row r="17" spans="1:14" ht="16.5" x14ac:dyDescent="0.3">
      <c r="A17" s="3" t="s">
        <v>2</v>
      </c>
      <c r="B17" s="5">
        <v>629</v>
      </c>
      <c r="C17" s="5"/>
      <c r="D17" s="4"/>
      <c r="I17">
        <f>174+57+84+32+127+28+27+131</f>
        <v>660</v>
      </c>
    </row>
    <row r="18" spans="1:14" ht="16.5" x14ac:dyDescent="0.3">
      <c r="A18" s="3" t="s">
        <v>22</v>
      </c>
      <c r="B18" s="3">
        <v>26000</v>
      </c>
      <c r="C18" s="3"/>
      <c r="D18" s="2"/>
    </row>
    <row r="19" spans="1:14" ht="16.5" x14ac:dyDescent="0.3">
      <c r="A19" s="3" t="s">
        <v>12</v>
      </c>
      <c r="B19" s="5">
        <f>B18*B17</f>
        <v>16354000</v>
      </c>
      <c r="C19" s="5"/>
      <c r="D19" s="4"/>
    </row>
    <row r="20" spans="1:14" ht="16.5" x14ac:dyDescent="0.3">
      <c r="A20" s="7" t="s">
        <v>13</v>
      </c>
      <c r="B20" s="8">
        <f>B19-B15</f>
        <v>15708475</v>
      </c>
      <c r="C20" s="16"/>
      <c r="D20" s="16"/>
    </row>
    <row r="21" spans="1:14" ht="16.5" x14ac:dyDescent="0.3">
      <c r="A21" s="7" t="s">
        <v>14</v>
      </c>
      <c r="B21" s="8">
        <f>B20*0.9</f>
        <v>14137627.5</v>
      </c>
      <c r="C21" s="16"/>
      <c r="D21" s="16"/>
    </row>
    <row r="22" spans="1:14" ht="16.5" x14ac:dyDescent="0.3">
      <c r="A22" s="7" t="s">
        <v>15</v>
      </c>
      <c r="B22" s="8">
        <f>B20*0.8</f>
        <v>12566780</v>
      </c>
      <c r="C22" s="16"/>
      <c r="D22" s="16"/>
    </row>
    <row r="23" spans="1:14" ht="16.5" x14ac:dyDescent="0.3">
      <c r="A23" s="7" t="s">
        <v>16</v>
      </c>
      <c r="B23" s="8">
        <f>B20*0.025/12</f>
        <v>32725.989583333332</v>
      </c>
      <c r="C23" s="16"/>
      <c r="D23" s="16"/>
    </row>
    <row r="25" spans="1:14" x14ac:dyDescent="0.25">
      <c r="B25" s="1">
        <f>B20/629</f>
        <v>24973.728139904611</v>
      </c>
      <c r="J25" s="17"/>
    </row>
    <row r="26" spans="1:14" x14ac:dyDescent="0.25">
      <c r="B26" s="1"/>
    </row>
    <row r="30" spans="1:14" x14ac:dyDescent="0.25">
      <c r="C30" s="18"/>
      <c r="D30" s="18"/>
      <c r="E30" s="18" t="s">
        <v>17</v>
      </c>
      <c r="F30" s="18"/>
      <c r="G30" s="18"/>
      <c r="H30" s="18"/>
      <c r="I30" s="18"/>
      <c r="J30" s="18"/>
      <c r="K30" s="18"/>
      <c r="L30" s="18"/>
      <c r="M30" s="18"/>
      <c r="N30" s="18"/>
    </row>
    <row r="31" spans="1:14" x14ac:dyDescent="0.25">
      <c r="C31" s="18"/>
      <c r="D31" s="19" t="s">
        <v>3</v>
      </c>
      <c r="E31" s="19" t="s">
        <v>18</v>
      </c>
      <c r="F31" s="19" t="s">
        <v>0</v>
      </c>
      <c r="G31" s="19" t="s">
        <v>19</v>
      </c>
      <c r="H31" s="19" t="s">
        <v>20</v>
      </c>
      <c r="I31" s="19"/>
      <c r="J31" s="18"/>
      <c r="K31" s="18"/>
      <c r="L31" s="18"/>
      <c r="M31" s="18"/>
      <c r="N31" s="18"/>
    </row>
    <row r="32" spans="1:14" x14ac:dyDescent="0.25">
      <c r="C32" s="18"/>
      <c r="D32" s="19"/>
      <c r="E32" s="20">
        <v>629</v>
      </c>
      <c r="F32" s="19">
        <v>16500000</v>
      </c>
      <c r="G32" s="19">
        <f t="shared" ref="G32:G37" si="0">F32/E32</f>
        <v>26232.114467408584</v>
      </c>
      <c r="H32" s="19" t="e">
        <f t="shared" ref="H32:H37" si="1">F32/D32</f>
        <v>#DIV/0!</v>
      </c>
      <c r="I32" s="19">
        <f>D32/E32</f>
        <v>0</v>
      </c>
      <c r="J32" s="18"/>
      <c r="K32" s="18"/>
      <c r="L32" s="18"/>
      <c r="M32" s="18"/>
      <c r="N32" s="18"/>
    </row>
    <row r="33" spans="3:14" x14ac:dyDescent="0.25">
      <c r="C33" s="18"/>
      <c r="D33" s="19"/>
      <c r="E33" s="20">
        <v>650</v>
      </c>
      <c r="F33" s="19">
        <v>16000000</v>
      </c>
      <c r="G33" s="19">
        <f t="shared" si="0"/>
        <v>24615.384615384617</v>
      </c>
      <c r="H33" s="19">
        <f>G33/1.2</f>
        <v>20512.820512820515</v>
      </c>
      <c r="I33" s="19"/>
      <c r="J33" s="18"/>
      <c r="K33" s="18"/>
      <c r="L33" s="18"/>
      <c r="M33" s="18"/>
      <c r="N33" s="18"/>
    </row>
    <row r="34" spans="3:14" x14ac:dyDescent="0.25">
      <c r="C34" s="18"/>
      <c r="D34" s="19"/>
      <c r="E34" s="20">
        <v>650</v>
      </c>
      <c r="F34" s="21">
        <v>18000000</v>
      </c>
      <c r="G34" s="19">
        <f t="shared" si="0"/>
        <v>27692.307692307691</v>
      </c>
      <c r="H34" s="19" t="e">
        <f t="shared" si="1"/>
        <v>#DIV/0!</v>
      </c>
      <c r="I34" s="19">
        <f>D34/E34</f>
        <v>0</v>
      </c>
      <c r="J34" s="18"/>
      <c r="K34" s="18"/>
      <c r="L34" s="18"/>
      <c r="M34" s="18"/>
      <c r="N34" s="18"/>
    </row>
    <row r="35" spans="3:14" x14ac:dyDescent="0.25">
      <c r="C35" s="18"/>
      <c r="D35" s="19"/>
      <c r="E35" s="20">
        <v>629</v>
      </c>
      <c r="F35" s="21">
        <v>16600000</v>
      </c>
      <c r="G35" s="19">
        <f t="shared" si="0"/>
        <v>26391.096979332273</v>
      </c>
      <c r="H35" s="19" t="e">
        <f t="shared" si="1"/>
        <v>#DIV/0!</v>
      </c>
      <c r="I35" s="19">
        <f>D35/E35</f>
        <v>0</v>
      </c>
      <c r="J35" s="18"/>
      <c r="K35" s="18"/>
      <c r="L35" s="18"/>
      <c r="M35" s="18"/>
      <c r="N35" s="18"/>
    </row>
    <row r="36" spans="3:14" x14ac:dyDescent="0.25">
      <c r="C36" s="18"/>
      <c r="D36" s="19"/>
      <c r="E36" s="19"/>
      <c r="F36" s="21"/>
      <c r="G36" s="19" t="e">
        <f t="shared" si="0"/>
        <v>#DIV/0!</v>
      </c>
      <c r="H36" s="19" t="e">
        <f t="shared" si="1"/>
        <v>#DIV/0!</v>
      </c>
      <c r="I36" s="19" t="e">
        <f>D36/E36</f>
        <v>#DIV/0!</v>
      </c>
      <c r="J36" s="18"/>
      <c r="K36" s="18"/>
      <c r="L36" s="18"/>
      <c r="M36" s="18"/>
      <c r="N36" s="18"/>
    </row>
    <row r="37" spans="3:14" x14ac:dyDescent="0.25">
      <c r="C37" s="18"/>
      <c r="D37" s="19"/>
      <c r="E37" s="19"/>
      <c r="F37" s="19"/>
      <c r="G37" s="19" t="e">
        <f t="shared" si="0"/>
        <v>#DIV/0!</v>
      </c>
      <c r="H37" s="19" t="e">
        <f t="shared" si="1"/>
        <v>#DIV/0!</v>
      </c>
      <c r="I37" s="19"/>
      <c r="J37" s="18"/>
      <c r="K37" s="18"/>
      <c r="L37" s="18"/>
      <c r="M37" s="18"/>
      <c r="N37" s="18"/>
    </row>
    <row r="38" spans="3:14" x14ac:dyDescent="0.25">
      <c r="C38" s="18"/>
      <c r="D38" s="18"/>
      <c r="E38" s="18" t="s">
        <v>21</v>
      </c>
      <c r="F38" s="18"/>
      <c r="G38" s="18"/>
      <c r="H38" s="18"/>
      <c r="I38" s="18"/>
      <c r="J38" s="18"/>
      <c r="K38" s="18"/>
      <c r="L38" s="18"/>
      <c r="M38" s="18"/>
      <c r="N38" s="18"/>
    </row>
    <row r="39" spans="3:14" x14ac:dyDescent="0.25">
      <c r="C39" s="18"/>
      <c r="D39" s="18"/>
      <c r="E39" s="19">
        <v>752</v>
      </c>
      <c r="F39" s="22">
        <v>16500000</v>
      </c>
      <c r="G39" s="19">
        <f>F39/E39</f>
        <v>21941.489361702126</v>
      </c>
      <c r="H39" s="18">
        <v>455000</v>
      </c>
      <c r="I39" s="18">
        <v>30000</v>
      </c>
      <c r="J39" s="19">
        <f t="shared" ref="J39:J44" si="2">I39+H39+F39</f>
        <v>16985000</v>
      </c>
      <c r="K39" s="19">
        <f>J39/E39</f>
        <v>22586.436170212764</v>
      </c>
      <c r="L39" s="21">
        <f>J39/719</f>
        <v>23623.087621696803</v>
      </c>
      <c r="M39" s="19"/>
      <c r="N39" s="18"/>
    </row>
    <row r="40" spans="3:14" x14ac:dyDescent="0.25">
      <c r="C40" s="18"/>
      <c r="D40" s="18"/>
      <c r="E40" s="19">
        <v>629</v>
      </c>
      <c r="F40" s="22">
        <v>15800000</v>
      </c>
      <c r="G40" s="19">
        <f>F40/E40</f>
        <v>25119.236883942765</v>
      </c>
      <c r="H40" s="18">
        <v>948000</v>
      </c>
      <c r="I40" s="18">
        <v>30000</v>
      </c>
      <c r="J40" s="19">
        <f t="shared" si="2"/>
        <v>16778000</v>
      </c>
      <c r="K40" s="19">
        <f t="shared" ref="K40:K44" si="3">J40/E40</f>
        <v>26674.085850556439</v>
      </c>
      <c r="L40" s="21" t="e">
        <f>J40/D40</f>
        <v>#DIV/0!</v>
      </c>
      <c r="M40" s="19" t="e">
        <f>F40/D40</f>
        <v>#DIV/0!</v>
      </c>
      <c r="N40" s="18"/>
    </row>
    <row r="41" spans="3:14" x14ac:dyDescent="0.25">
      <c r="C41" s="18"/>
      <c r="D41" s="19"/>
      <c r="E41" s="19"/>
      <c r="F41" s="19"/>
      <c r="G41" s="19" t="e">
        <f t="shared" ref="G41:G44" si="4">F41/E41</f>
        <v>#DIV/0!</v>
      </c>
      <c r="H41" s="19">
        <v>196600</v>
      </c>
      <c r="I41" s="19">
        <v>30000</v>
      </c>
      <c r="J41" s="19">
        <f t="shared" si="2"/>
        <v>226600</v>
      </c>
      <c r="K41" s="19" t="e">
        <f t="shared" si="3"/>
        <v>#DIV/0!</v>
      </c>
      <c r="L41" s="19" t="e">
        <f>J41/D41</f>
        <v>#DIV/0!</v>
      </c>
      <c r="M41" s="19"/>
      <c r="N41" s="18"/>
    </row>
    <row r="42" spans="3:14" x14ac:dyDescent="0.25">
      <c r="C42" s="18"/>
      <c r="D42" s="19"/>
      <c r="E42" s="19"/>
      <c r="F42" s="19"/>
      <c r="G42" s="19" t="e">
        <f t="shared" si="4"/>
        <v>#DIV/0!</v>
      </c>
      <c r="H42" s="19">
        <v>726000</v>
      </c>
      <c r="I42" s="19">
        <v>30000</v>
      </c>
      <c r="J42" s="19">
        <f t="shared" si="2"/>
        <v>756000</v>
      </c>
      <c r="K42" s="19" t="e">
        <f t="shared" si="3"/>
        <v>#DIV/0!</v>
      </c>
      <c r="L42" s="19"/>
      <c r="M42" s="19"/>
      <c r="N42" s="18"/>
    </row>
    <row r="43" spans="3:14" x14ac:dyDescent="0.25">
      <c r="C43" s="18"/>
      <c r="D43" s="18"/>
      <c r="E43" s="18"/>
      <c r="F43" s="18"/>
      <c r="G43" s="19" t="e">
        <f t="shared" si="4"/>
        <v>#DIV/0!</v>
      </c>
      <c r="H43" s="18">
        <v>1200000</v>
      </c>
      <c r="I43" s="19">
        <v>30000</v>
      </c>
      <c r="J43" s="19">
        <f t="shared" si="2"/>
        <v>1230000</v>
      </c>
      <c r="K43" s="19" t="e">
        <f t="shared" si="3"/>
        <v>#DIV/0!</v>
      </c>
      <c r="L43" s="18"/>
      <c r="M43" s="18"/>
      <c r="N43" s="18"/>
    </row>
    <row r="44" spans="3:14" x14ac:dyDescent="0.25">
      <c r="C44" s="18"/>
      <c r="D44" s="18"/>
      <c r="E44" s="18"/>
      <c r="F44" s="18"/>
      <c r="G44" s="23" t="e">
        <f t="shared" si="4"/>
        <v>#DIV/0!</v>
      </c>
      <c r="H44" s="18">
        <v>900000</v>
      </c>
      <c r="I44" s="19">
        <v>30000</v>
      </c>
      <c r="J44" s="19">
        <f t="shared" si="2"/>
        <v>930000</v>
      </c>
      <c r="K44" s="19" t="e">
        <f t="shared" si="3"/>
        <v>#DIV/0!</v>
      </c>
      <c r="L44" s="18"/>
      <c r="M44" s="18"/>
      <c r="N44" s="18"/>
    </row>
    <row r="45" spans="3:14" x14ac:dyDescent="0.25"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3:14" x14ac:dyDescent="0.25"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3:14" x14ac:dyDescent="0.25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3:14" x14ac:dyDescent="0.25"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2024-04-16T06:09:56Z</dcterms:modified>
</cp:coreProperties>
</file>