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Sanjay Singh\"/>
    </mc:Choice>
  </mc:AlternateContent>
  <xr:revisionPtr revIDLastSave="0" documentId="13_ncr:1_{481B77E1-310C-4EA5-B481-C51EA03AE593}" xr6:coauthVersionLast="36" xr6:coauthVersionMax="47" xr10:uidLastSave="{00000000-0000-0000-0000-000000000000}"/>
  <bookViews>
    <workbookView xWindow="0" yWindow="0" windowWidth="28800" windowHeight="12105" tabRatio="932" activeTab="1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Rental" sheetId="29" r:id="rId18"/>
  </sheets>
  <calcPr calcId="191029"/>
</workbook>
</file>

<file path=xl/calcChain.xml><?xml version="1.0" encoding="utf-8"?>
<calcChain xmlns="http://schemas.openxmlformats.org/spreadsheetml/2006/main">
  <c r="Q14" i="4" l="1"/>
  <c r="Q13" i="4"/>
  <c r="Q11" i="4" l="1"/>
  <c r="Q12" i="4" l="1"/>
  <c r="Q10" i="4"/>
  <c r="C3" i="4"/>
  <c r="C4" i="4"/>
  <c r="C5" i="4"/>
  <c r="C6" i="4"/>
  <c r="C7" i="4"/>
  <c r="C8" i="4"/>
  <c r="C9" i="4"/>
  <c r="C15" i="4"/>
  <c r="C16" i="4"/>
  <c r="C17" i="4"/>
  <c r="C18" i="4"/>
  <c r="C19" i="4"/>
  <c r="C20" i="4"/>
  <c r="C21" i="4"/>
  <c r="C2" i="4"/>
  <c r="O33" i="4" l="1"/>
  <c r="O32" i="4"/>
  <c r="O31" i="4"/>
  <c r="Q15" i="4"/>
  <c r="P15" i="4"/>
  <c r="J15" i="4"/>
  <c r="I15" i="4"/>
  <c r="P14" i="4"/>
  <c r="J14" i="4"/>
  <c r="I14" i="4"/>
  <c r="P13" i="4"/>
  <c r="J13" i="4"/>
  <c r="I13" i="4"/>
  <c r="J12" i="4"/>
  <c r="I12" i="4"/>
  <c r="P11" i="4"/>
  <c r="J11" i="4"/>
  <c r="I11" i="4"/>
  <c r="J10" i="4"/>
  <c r="I10" i="4"/>
  <c r="P9" i="4"/>
  <c r="J9" i="4"/>
  <c r="I9" i="4"/>
  <c r="P8" i="4"/>
  <c r="J8" i="4"/>
  <c r="I8" i="4"/>
  <c r="P7" i="4"/>
  <c r="J7" i="4"/>
  <c r="I7" i="4"/>
  <c r="P6" i="4"/>
  <c r="J6" i="4"/>
  <c r="I6" i="4"/>
  <c r="P5" i="4"/>
  <c r="J5" i="4"/>
  <c r="I5" i="4"/>
  <c r="P4" i="4"/>
  <c r="J4" i="4"/>
  <c r="I4" i="4"/>
  <c r="P3" i="4"/>
  <c r="J3" i="4"/>
  <c r="I3" i="4"/>
  <c r="P2" i="4"/>
  <c r="J2" i="4"/>
  <c r="I2" i="4"/>
  <c r="G31" i="4" l="1"/>
  <c r="Q21" i="4"/>
  <c r="C5" i="25" l="1"/>
  <c r="C4" i="25"/>
  <c r="C3" i="25"/>
  <c r="B3" i="4"/>
  <c r="D3" i="4" s="1"/>
  <c r="B6" i="4"/>
  <c r="B7" i="4"/>
  <c r="D7" i="4" s="1"/>
  <c r="B9" i="4"/>
  <c r="D9" i="4" s="1"/>
  <c r="B10" i="4"/>
  <c r="C10" i="4" s="1"/>
  <c r="Q17" i="4"/>
  <c r="P17" i="4"/>
  <c r="J17" i="4"/>
  <c r="I17" i="4"/>
  <c r="B15" i="4"/>
  <c r="D15" i="4" s="1"/>
  <c r="B14" i="4"/>
  <c r="C14" i="4" s="1"/>
  <c r="B13" i="4"/>
  <c r="B12" i="4"/>
  <c r="B11" i="4"/>
  <c r="B8" i="4"/>
  <c r="D8" i="4" s="1"/>
  <c r="B4" i="4"/>
  <c r="D4" i="4" s="1"/>
  <c r="B2" i="4"/>
  <c r="C12" i="25"/>
  <c r="C11" i="25"/>
  <c r="A18" i="23"/>
  <c r="Q20" i="4"/>
  <c r="P20" i="4"/>
  <c r="J20" i="4"/>
  <c r="I20" i="4"/>
  <c r="E20" i="4"/>
  <c r="B20" i="4"/>
  <c r="D20" i="4" s="1"/>
  <c r="P16" i="4"/>
  <c r="Q16" i="4" s="1"/>
  <c r="B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C13" i="4" l="1"/>
  <c r="D13" i="4" s="1"/>
  <c r="H13" i="4" s="1"/>
  <c r="C11" i="4"/>
  <c r="D11" i="4" s="1"/>
  <c r="H11" i="4" s="1"/>
  <c r="C12" i="4"/>
  <c r="D12" i="4" s="1"/>
  <c r="H12" i="4" s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F15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<sst xmlns="http://schemas.openxmlformats.org/spreadsheetml/2006/main" count="147" uniqueCount="94">
  <si>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</si>
  <si>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</si>
  <si>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</si>
  <si>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</si>
  <si>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</si>
  <si>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</si>
  <si>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</si>
  <si>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</si>
  <si>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</si>
  <si>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</si>
  <si>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</si>
  <si>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</si>
  <si>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</si>
  <si>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</si>
  <si>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</si>
  <si>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</si>
  <si>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</si>
  <si>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</si>
  <si>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</si>
  <si>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</si>
  <si>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</si>
  <si>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</si>
  <si>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</si>
  <si>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</si>
  <si>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</si>
  <si>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</si>
  <si>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</si>
  <si>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</si>
  <si>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</si>
  <si>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</si>
  <si>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</si>
  <si>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</si>
  <si>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</si>
  <si>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</si>
  <si>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</si>
  <si>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</si>
  <si>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</si>
  <si>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</si>
  <si>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</si>
  <si>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</si>
  <si>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</si>
  <si>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</si>
  <si>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</si>
  <si>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</si>
  <si>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</si>
  <si>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</si>
  <si>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</si>
  <si>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</si>
  <si>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</si>
  <si>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</si>
  <si>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</si>
  <si>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</si>
  <si>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</si>
  <si>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</si>
  <si>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</si>
  <si>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</si>
  <si>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</si>
  <si>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</si>
  <si>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</si>
  <si>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</si>
  <si>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</si>
  <si>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</si>
  <si>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</si>
  <si>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</si>
  <si>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</si>
  <si>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</si>
  <si>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</si>
  <si>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</si>
  <si>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</si>
  <si>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</si>
  <si>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</si>
  <si>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</si>
  <si>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</si>
  <si>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</si>
  <si>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</si>
  <si>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</si>
  <si>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</si>
  <si>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</si>
  <si>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</si>
  <si>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</si>
  <si>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</si>
  <si>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</si>
  <si>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</si>
  <si>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Flat No. 1206, 12th Floor, Wing - A, Regent Hill, Sector 11, Hiranandani Gardens, Powai ,</t>
  </si>
  <si>
    <t>cost sheet</t>
  </si>
  <si>
    <t>11.04.2024</t>
  </si>
  <si>
    <t>oc - 2022</t>
  </si>
  <si>
    <t>Vastukala</t>
  </si>
  <si>
    <t>Vankar</t>
  </si>
  <si>
    <t>vankar</t>
  </si>
  <si>
    <t>27.04.23</t>
  </si>
  <si>
    <t>09.06.23</t>
  </si>
  <si>
    <t>16.04.24</t>
  </si>
  <si>
    <t>12.04.24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</si>
</sst>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u val="singleAccounting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" fontId="1" fillId="3" borderId="0" xfId="0" applyNumberFormat="1" applyFont="1" applyFill="1"/>
    <xf numFmtId="0" fontId="1" fillId="3" borderId="0" xfId="0" applyFont="1" applyFill="1"/>
    <xf numFmtId="43" fontId="0" fillId="3" borderId="0" xfId="1" applyFont="1" applyFill="1"/>
    <xf numFmtId="43" fontId="12" fillId="0" borderId="0" xfId="1" applyFont="1"/>
    <xf numFmtId="0" fontId="1" fillId="5" borderId="0" xfId="0" applyFont="1" applyFill="1"/>
    <xf numFmtId="4" fontId="0" fillId="5" borderId="0" xfId="0" applyNumberFormat="1" applyFill="1"/>
    <xf numFmtId="0" fontId="0" fillId="3" borderId="0" xfId="0" applyFill="1"/>
    <xf numFmtId="4" fontId="0" fillId="3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449439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702DD-0176-4ACD-BC6C-BE4D78D29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41439" cy="6087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314325</xdr:colOff>
      <xdr:row>10</xdr:row>
      <xdr:rowOff>1</xdr:rowOff>
    </xdr:from>
    <xdr:to>
      <xdr:col>23</xdr:col>
      <xdr:colOff>228600</xdr:colOff>
      <xdr:row>52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284D41-BEF7-4852-A714-DBA81D3D4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328" t="13336" r="24470" b="8784"/>
        <a:stretch/>
      </xdr:blipFill>
      <xdr:spPr>
        <a:xfrm>
          <a:off x="7629525" y="1905001"/>
          <a:ext cx="6619875" cy="8010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A93F79-BB9F-4ACE-8C6D-2679933E9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FF6E26-76A7-45FA-A44E-5738FC5B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BF10F-818E-43CC-908F-60A61E0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EFB658-3F3D-4572-B8F8-ED7CE0CA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1957</xdr:colOff>
      <xdr:row>88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78EA15-D1F9-475C-AD98-B56114B0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022757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22</xdr:col>
      <xdr:colOff>220977</xdr:colOff>
      <xdr:row>135</xdr:row>
      <xdr:rowOff>48802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FC64BE-71D6-4D4D-A263-6433C045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13632177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22</xdr:col>
      <xdr:colOff>249556</xdr:colOff>
      <xdr:row>180</xdr:row>
      <xdr:rowOff>144038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A1BFCF-7A87-442D-8BA5-57152014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13660756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22</xdr:col>
      <xdr:colOff>478188</xdr:colOff>
      <xdr:row>226</xdr:row>
      <xdr:rowOff>134539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0B738B-D806-4320-B9A3-5A042055F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671000"/>
          <a:ext cx="13889388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29</xdr:col>
      <xdr:colOff>409575</xdr:colOff>
      <xdr:row>273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AF85F6-FEB9-4E6A-805D-92C7DB7B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815000"/>
          <a:ext cx="18087975" cy="831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29</xdr:col>
      <xdr:colOff>409575</xdr:colOff>
      <xdr:row>319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369FB9-E4B0-46CF-81A4-41D02562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387500"/>
          <a:ext cx="18087975" cy="851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29</xdr:col>
      <xdr:colOff>409575</xdr:colOff>
      <xdr:row>365</xdr:row>
      <xdr:rowOff>123825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7468954-0B87-47C0-A481-809DE925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341000"/>
          <a:ext cx="18087975" cy="8315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87524</xdr:colOff>
      <xdr:row>32</xdr:row>
      <xdr:rowOff>58009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80C4C8-113B-4417-AB68-522B2707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89124" cy="6154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192313</xdr:colOff>
      <xdr:row>31</xdr:row>
      <xdr:rowOff>162772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C44E9C-18F5-4E1A-A6D2-1036829D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93913" cy="6068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563755</xdr:colOff>
      <xdr:row>34</xdr:row>
      <xdr:rowOff>105621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D0276B-EF00-43A0-BB9B-8E275FBD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55755" cy="6058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516464</xdr:colOff>
      <xdr:row>35</xdr:row>
      <xdr:rowOff>58089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67646-23BA-4E59-B1DE-936E6CA1C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46864" cy="6725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43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AD3B5-9A8A-4A28-BE34-918A68C7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259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786B6-5A1B-4120-8AEC-3812B1BB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3545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836453-220E-4113-99F8-D4C5D46C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FCDABF-1212-4E65-ADBA-60687936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2" sqref="J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75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81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76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77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78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79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80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D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5E3C-53BD-4C26-953C-A7FCB585839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B48FB-2624-41A5-A217-F50A69C430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E87E0-345E-4E30-8B61-A97B029FEB7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044F0-BA6E-4E1A-846F-A5A02912B719}">
  <dimension ref="A1"/>
  <sheetViews>
    <sheetView tabSelected="1" topLeftCell="A289" workbookViewId="0">
      <selection activeCell="A323" sqref="A3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86"/>
      <c r="L1" s="86"/>
      <c r="M1" s="86"/>
      <c r="N1" s="86"/>
      <c r="O1" s="86"/>
      <c r="P1" s="86"/>
      <c r="Q1" s="86"/>
      <c r="R1" s="8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7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5"/>
      <c r="P33" s="58"/>
      <c r="Q33" s="58"/>
    </row>
    <row r="34" spans="13:17" x14ac:dyDescent="0.25">
      <c r="M34" s="5"/>
    </row>
    <row r="35" spans="13:17" x14ac:dyDescent="0.25">
      <c r="M35" s="5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" sqref="D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42000</v>
      </c>
      <c r="D3" s="23" t="s">
        <v>74</v>
      </c>
      <c r="E3" s="5" t="s">
        <v>82</v>
      </c>
      <c r="F3" s="18"/>
    </row>
    <row r="4" spans="1:6" ht="30" x14ac:dyDescent="0.25">
      <c r="A4" s="22" t="s">
        <v>14</v>
      </c>
      <c r="B4" s="19"/>
      <c r="C4" s="20">
        <v>2700</v>
      </c>
      <c r="D4" s="23"/>
      <c r="F4" s="18"/>
    </row>
    <row r="5" spans="1:6" x14ac:dyDescent="0.25">
      <c r="A5" s="15" t="s">
        <v>15</v>
      </c>
      <c r="B5" s="19"/>
      <c r="C5" s="20">
        <f>C3-C4</f>
        <v>39300</v>
      </c>
      <c r="D5" s="23"/>
      <c r="F5" s="18"/>
    </row>
    <row r="6" spans="1:6" x14ac:dyDescent="0.25">
      <c r="A6" s="15" t="s">
        <v>16</v>
      </c>
      <c r="B6" s="19"/>
      <c r="C6" s="20">
        <f>C4</f>
        <v>2700</v>
      </c>
      <c r="D6" s="23"/>
      <c r="F6" s="18"/>
    </row>
    <row r="7" spans="1:6" x14ac:dyDescent="0.25">
      <c r="A7" s="15" t="s">
        <v>17</v>
      </c>
      <c r="B7" s="24"/>
      <c r="C7" s="25">
        <f>D7-D8</f>
        <v>0</v>
      </c>
      <c r="D7" s="25">
        <v>2023</v>
      </c>
      <c r="F7" s="18"/>
    </row>
    <row r="8" spans="1:6" x14ac:dyDescent="0.25">
      <c r="A8" s="15" t="s">
        <v>18</v>
      </c>
      <c r="B8" s="24"/>
      <c r="C8" s="25">
        <f>C9-C7</f>
        <v>60</v>
      </c>
      <c r="D8" s="25">
        <v>2023</v>
      </c>
      <c r="F8" s="18"/>
    </row>
    <row r="9" spans="1:6" x14ac:dyDescent="0.25">
      <c r="A9" s="15" t="s">
        <v>19</v>
      </c>
      <c r="B9" s="24"/>
      <c r="C9" s="25">
        <v>60</v>
      </c>
      <c r="D9" s="25"/>
      <c r="F9" s="18"/>
    </row>
    <row r="10" spans="1:6" ht="30" x14ac:dyDescent="0.25">
      <c r="A10" s="22" t="s">
        <v>20</v>
      </c>
      <c r="B10" s="24"/>
      <c r="C10" s="25">
        <f>90*C7/C9</f>
        <v>0</v>
      </c>
      <c r="D10" s="25"/>
      <c r="F10" s="18"/>
    </row>
    <row r="11" spans="1:6" x14ac:dyDescent="0.25">
      <c r="A11" s="15"/>
      <c r="B11" s="26"/>
      <c r="C11" s="27">
        <f>C10%</f>
        <v>0</v>
      </c>
      <c r="D11" s="27"/>
      <c r="F11" s="18"/>
    </row>
    <row r="12" spans="1:6" x14ac:dyDescent="0.25">
      <c r="A12" s="15" t="s">
        <v>21</v>
      </c>
      <c r="B12" s="19"/>
      <c r="C12" s="20">
        <f>C6*C11</f>
        <v>0</v>
      </c>
      <c r="D12" s="23"/>
      <c r="F12" s="18"/>
    </row>
    <row r="13" spans="1:6" x14ac:dyDescent="0.25">
      <c r="A13" s="15" t="s">
        <v>22</v>
      </c>
      <c r="B13" s="19"/>
      <c r="C13" s="20">
        <f>C6-C12</f>
        <v>2700</v>
      </c>
      <c r="D13" s="23"/>
      <c r="F13" s="18"/>
    </row>
    <row r="14" spans="1:6" x14ac:dyDescent="0.25">
      <c r="A14" s="15" t="s">
        <v>15</v>
      </c>
      <c r="B14" s="19"/>
      <c r="C14" s="20">
        <f>C5</f>
        <v>39300</v>
      </c>
      <c r="D14" s="23"/>
      <c r="F14" s="18"/>
    </row>
    <row r="15" spans="1:6" x14ac:dyDescent="0.25">
      <c r="B15" s="19"/>
      <c r="C15" s="20"/>
      <c r="D15" s="23"/>
      <c r="F15" s="18"/>
    </row>
    <row r="16" spans="1:6" x14ac:dyDescent="0.25">
      <c r="A16" s="28" t="s">
        <v>23</v>
      </c>
      <c r="B16" s="29"/>
      <c r="C16" s="21">
        <f>C14+C13</f>
        <v>42000</v>
      </c>
      <c r="D16" s="23"/>
      <c r="F16" s="18"/>
    </row>
    <row r="17" spans="1:6" x14ac:dyDescent="0.25">
      <c r="B17" s="24"/>
      <c r="C17" s="25"/>
      <c r="D17" s="25"/>
      <c r="F17" s="18"/>
    </row>
    <row r="18" spans="1:6" x14ac:dyDescent="0.25">
      <c r="A18" s="75" t="str">
        <f>E3</f>
        <v>ACA</v>
      </c>
      <c r="B18" s="6"/>
      <c r="C18" s="30">
        <v>379</v>
      </c>
      <c r="D18" s="25"/>
      <c r="F18" s="18"/>
    </row>
    <row r="19" spans="1:6" x14ac:dyDescent="0.25">
      <c r="A19" s="15" t="s">
        <v>73</v>
      </c>
      <c r="B19" s="5"/>
      <c r="C19" s="31">
        <f>C18*C16</f>
        <v>15918000</v>
      </c>
      <c r="D19" s="32"/>
      <c r="E19" s="69"/>
      <c r="F19" s="33"/>
    </row>
    <row r="20" spans="1:6" x14ac:dyDescent="0.25">
      <c r="A20" s="15" t="s">
        <v>24</v>
      </c>
      <c r="C20" s="34">
        <f>C19*90%</f>
        <v>14326200</v>
      </c>
      <c r="D20" s="31"/>
      <c r="F20" s="18"/>
    </row>
    <row r="21" spans="1:6" x14ac:dyDescent="0.25">
      <c r="A21" s="15" t="s">
        <v>25</v>
      </c>
      <c r="C21" s="34">
        <f>C19*80%</f>
        <v>12734400</v>
      </c>
      <c r="D21" s="34"/>
      <c r="F21" s="18"/>
    </row>
    <row r="22" spans="1:6" x14ac:dyDescent="0.25">
      <c r="A22" s="15"/>
      <c r="D22" s="25"/>
      <c r="F22" s="35"/>
    </row>
    <row r="23" spans="1:6" x14ac:dyDescent="0.25">
      <c r="A23" s="36" t="s">
        <v>26</v>
      </c>
      <c r="B23" s="37"/>
      <c r="C23" s="38">
        <f>C4*C18</f>
        <v>1023300</v>
      </c>
      <c r="D23" s="38"/>
    </row>
    <row r="24" spans="1:6" x14ac:dyDescent="0.25">
      <c r="A24" s="15" t="s">
        <v>27</v>
      </c>
    </row>
    <row r="25" spans="1:6" x14ac:dyDescent="0.25">
      <c r="A25" s="39" t="s">
        <v>28</v>
      </c>
      <c r="B25" s="16"/>
      <c r="C25" s="34">
        <f>C19*0.025/12</f>
        <v>33162.5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workbookViewId="0">
      <selection activeCell="T14" sqref="T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4">
        <v>1</v>
      </c>
      <c r="B2" s="4">
        <f t="shared" ref="B2:B16" si="0">Q2</f>
        <v>380</v>
      </c>
      <c r="C2" s="4">
        <f>B2*1.1</f>
        <v>418.00000000000006</v>
      </c>
      <c r="D2" s="4">
        <f t="shared" ref="D2:D16" si="1">C2*1.2</f>
        <v>501.6</v>
      </c>
      <c r="E2" s="78">
        <f t="shared" ref="E2:E16" si="2">R2</f>
        <v>15500000</v>
      </c>
      <c r="F2" s="79">
        <f t="shared" ref="F2:F15" si="3">ROUND((E2/B2),0)</f>
        <v>40789</v>
      </c>
      <c r="G2" s="79">
        <f t="shared" ref="G2:G15" si="4">ROUND((E2/C2),0)</f>
        <v>37081</v>
      </c>
      <c r="H2" s="79">
        <f t="shared" ref="H2:H15" si="5">ROUND((E2/D2),0)</f>
        <v>30901</v>
      </c>
      <c r="I2" s="79">
        <f t="shared" ref="I2:I15" si="6">T2</f>
        <v>0</v>
      </c>
      <c r="J2" s="79">
        <f t="shared" ref="J2:J15" si="7">U2</f>
        <v>0</v>
      </c>
      <c r="O2">
        <v>0</v>
      </c>
      <c r="P2">
        <f t="shared" ref="P2:P15" si="8">O2/1.2</f>
        <v>0</v>
      </c>
      <c r="Q2">
        <v>380</v>
      </c>
      <c r="R2" s="2">
        <v>15500000</v>
      </c>
      <c r="S2" s="2"/>
    </row>
    <row r="3" spans="1:20" x14ac:dyDescent="0.25">
      <c r="A3" s="4">
        <v>2</v>
      </c>
      <c r="B3" s="4">
        <f t="shared" si="0"/>
        <v>380</v>
      </c>
      <c r="C3" s="4">
        <f t="shared" ref="C3:C21" si="9">B3*1.1</f>
        <v>418.00000000000006</v>
      </c>
      <c r="D3" s="4">
        <f t="shared" si="1"/>
        <v>501.6</v>
      </c>
      <c r="E3" s="78">
        <f t="shared" si="2"/>
        <v>16500000</v>
      </c>
      <c r="F3" s="76">
        <f t="shared" si="3"/>
        <v>43421</v>
      </c>
      <c r="G3" s="79">
        <f t="shared" si="4"/>
        <v>39474</v>
      </c>
      <c r="H3" s="79">
        <f t="shared" si="5"/>
        <v>32895</v>
      </c>
      <c r="I3" s="79">
        <f t="shared" si="6"/>
        <v>0</v>
      </c>
      <c r="J3" s="79">
        <f t="shared" si="7"/>
        <v>0</v>
      </c>
      <c r="O3">
        <v>0</v>
      </c>
      <c r="P3">
        <f t="shared" si="8"/>
        <v>0</v>
      </c>
      <c r="Q3">
        <v>380</v>
      </c>
      <c r="R3" s="77">
        <v>16500000</v>
      </c>
      <c r="S3" s="2" t="s">
        <v>87</v>
      </c>
    </row>
    <row r="4" spans="1:20" x14ac:dyDescent="0.25">
      <c r="A4" s="4">
        <v>3</v>
      </c>
      <c r="B4" s="4">
        <f t="shared" si="0"/>
        <v>379</v>
      </c>
      <c r="C4" s="4">
        <f t="shared" si="9"/>
        <v>416.90000000000003</v>
      </c>
      <c r="D4" s="4">
        <f t="shared" si="1"/>
        <v>500.28000000000003</v>
      </c>
      <c r="E4" s="78">
        <f t="shared" si="2"/>
        <v>15800000</v>
      </c>
      <c r="F4" s="79">
        <f t="shared" si="3"/>
        <v>41689</v>
      </c>
      <c r="G4" s="79">
        <f t="shared" si="4"/>
        <v>37899</v>
      </c>
      <c r="H4" s="79">
        <f t="shared" si="5"/>
        <v>31582</v>
      </c>
      <c r="I4" s="79">
        <f t="shared" si="6"/>
        <v>0</v>
      </c>
      <c r="J4" s="79">
        <f t="shared" si="7"/>
        <v>0</v>
      </c>
      <c r="O4">
        <v>0</v>
      </c>
      <c r="P4">
        <f t="shared" si="8"/>
        <v>0</v>
      </c>
      <c r="Q4">
        <v>379</v>
      </c>
      <c r="R4" s="2">
        <v>15800000</v>
      </c>
      <c r="S4" s="2"/>
    </row>
    <row r="5" spans="1:20" x14ac:dyDescent="0.25">
      <c r="A5" s="4">
        <v>4</v>
      </c>
      <c r="B5" s="4">
        <f t="shared" si="0"/>
        <v>380</v>
      </c>
      <c r="C5" s="4">
        <f t="shared" si="9"/>
        <v>418.00000000000006</v>
      </c>
      <c r="D5" s="4">
        <f t="shared" si="1"/>
        <v>501.6</v>
      </c>
      <c r="E5" s="78">
        <f t="shared" si="2"/>
        <v>16200000</v>
      </c>
      <c r="F5" s="76">
        <f t="shared" si="3"/>
        <v>42632</v>
      </c>
      <c r="G5" s="79">
        <f t="shared" si="4"/>
        <v>38756</v>
      </c>
      <c r="H5" s="79">
        <f t="shared" si="5"/>
        <v>32297</v>
      </c>
      <c r="I5" s="79">
        <f t="shared" si="6"/>
        <v>0</v>
      </c>
      <c r="J5" s="79">
        <f t="shared" si="7"/>
        <v>0</v>
      </c>
      <c r="O5">
        <v>0</v>
      </c>
      <c r="P5">
        <f t="shared" si="8"/>
        <v>0</v>
      </c>
      <c r="Q5">
        <v>380</v>
      </c>
      <c r="R5" s="77">
        <v>16200000</v>
      </c>
      <c r="S5" s="2" t="s">
        <v>87</v>
      </c>
    </row>
    <row r="6" spans="1:20" x14ac:dyDescent="0.25">
      <c r="A6" s="4">
        <v>5</v>
      </c>
      <c r="B6" s="4">
        <f t="shared" si="0"/>
        <v>379</v>
      </c>
      <c r="C6" s="4">
        <f t="shared" si="9"/>
        <v>416.90000000000003</v>
      </c>
      <c r="D6" s="4">
        <f t="shared" si="1"/>
        <v>500.28000000000003</v>
      </c>
      <c r="E6" s="78">
        <f t="shared" si="2"/>
        <v>21000000</v>
      </c>
      <c r="F6" s="79">
        <f t="shared" si="3"/>
        <v>55409</v>
      </c>
      <c r="G6" s="79">
        <f t="shared" si="4"/>
        <v>50372</v>
      </c>
      <c r="H6" s="79">
        <f t="shared" si="5"/>
        <v>41976</v>
      </c>
      <c r="I6" s="79">
        <f t="shared" si="6"/>
        <v>0</v>
      </c>
      <c r="J6" s="79">
        <f t="shared" si="7"/>
        <v>0</v>
      </c>
      <c r="O6">
        <v>0</v>
      </c>
      <c r="P6">
        <f t="shared" si="8"/>
        <v>0</v>
      </c>
      <c r="Q6">
        <v>379</v>
      </c>
      <c r="R6" s="2">
        <v>21000000</v>
      </c>
      <c r="S6" s="2"/>
    </row>
    <row r="7" spans="1:20" x14ac:dyDescent="0.25">
      <c r="A7" s="4">
        <v>6</v>
      </c>
      <c r="B7" s="4">
        <f t="shared" si="0"/>
        <v>351</v>
      </c>
      <c r="C7" s="4">
        <f t="shared" si="9"/>
        <v>386.1</v>
      </c>
      <c r="D7" s="4">
        <f t="shared" si="1"/>
        <v>463.32</v>
      </c>
      <c r="E7" s="78">
        <f t="shared" si="2"/>
        <v>15200000</v>
      </c>
      <c r="F7" s="82">
        <f t="shared" si="3"/>
        <v>43305</v>
      </c>
      <c r="G7" s="79">
        <f t="shared" si="4"/>
        <v>39368</v>
      </c>
      <c r="H7" s="79">
        <f t="shared" si="5"/>
        <v>32807</v>
      </c>
      <c r="I7" s="79">
        <f t="shared" si="6"/>
        <v>0</v>
      </c>
      <c r="J7" s="79">
        <f t="shared" si="7"/>
        <v>0</v>
      </c>
      <c r="O7">
        <v>0</v>
      </c>
      <c r="P7">
        <f t="shared" si="8"/>
        <v>0</v>
      </c>
      <c r="Q7">
        <v>351</v>
      </c>
      <c r="R7" s="83">
        <v>15200000</v>
      </c>
      <c r="S7" s="2" t="s">
        <v>89</v>
      </c>
    </row>
    <row r="8" spans="1:20" x14ac:dyDescent="0.25">
      <c r="A8" s="4">
        <v>7</v>
      </c>
      <c r="B8" s="4">
        <f t="shared" si="0"/>
        <v>375</v>
      </c>
      <c r="C8" s="4">
        <f t="shared" si="9"/>
        <v>412.50000000000006</v>
      </c>
      <c r="D8" s="4">
        <f t="shared" si="1"/>
        <v>495.00000000000006</v>
      </c>
      <c r="E8" s="78">
        <f t="shared" si="2"/>
        <v>16200000</v>
      </c>
      <c r="F8" s="82">
        <f t="shared" si="3"/>
        <v>43200</v>
      </c>
      <c r="G8" s="79">
        <f t="shared" si="4"/>
        <v>39273</v>
      </c>
      <c r="H8" s="79">
        <f t="shared" si="5"/>
        <v>32727</v>
      </c>
      <c r="I8" s="79">
        <f t="shared" si="6"/>
        <v>0</v>
      </c>
      <c r="J8" s="79">
        <f t="shared" si="7"/>
        <v>0</v>
      </c>
      <c r="O8">
        <v>0</v>
      </c>
      <c r="P8">
        <f t="shared" si="8"/>
        <v>0</v>
      </c>
      <c r="Q8">
        <v>375</v>
      </c>
      <c r="R8" s="83">
        <v>16200000</v>
      </c>
      <c r="S8" s="2" t="s">
        <v>89</v>
      </c>
    </row>
    <row r="9" spans="1:20" x14ac:dyDescent="0.25">
      <c r="A9" s="4">
        <v>8</v>
      </c>
      <c r="B9" s="4">
        <f t="shared" si="0"/>
        <v>432.47</v>
      </c>
      <c r="C9" s="4">
        <f t="shared" si="9"/>
        <v>475.71700000000004</v>
      </c>
      <c r="D9" s="4">
        <f t="shared" si="1"/>
        <v>570.86040000000003</v>
      </c>
      <c r="E9" s="78">
        <f t="shared" si="2"/>
        <v>27000000</v>
      </c>
      <c r="F9" s="79">
        <f t="shared" si="3"/>
        <v>62432</v>
      </c>
      <c r="G9" s="79">
        <f t="shared" si="4"/>
        <v>56756</v>
      </c>
      <c r="H9" s="79">
        <f t="shared" si="5"/>
        <v>47297</v>
      </c>
      <c r="I9" s="79" t="str">
        <f t="shared" si="6"/>
        <v>27.04.23</v>
      </c>
      <c r="J9" s="79">
        <f t="shared" si="7"/>
        <v>0</v>
      </c>
      <c r="O9">
        <v>0</v>
      </c>
      <c r="P9">
        <f t="shared" si="8"/>
        <v>0</v>
      </c>
      <c r="Q9">
        <v>432.47</v>
      </c>
      <c r="R9" s="2">
        <v>27000000</v>
      </c>
      <c r="S9" s="2">
        <v>25</v>
      </c>
      <c r="T9" t="s">
        <v>90</v>
      </c>
    </row>
    <row r="10" spans="1:20" x14ac:dyDescent="0.25">
      <c r="A10" s="4">
        <v>9</v>
      </c>
      <c r="B10" s="4">
        <f t="shared" si="0"/>
        <v>395.45454545454544</v>
      </c>
      <c r="C10" s="4">
        <f t="shared" si="9"/>
        <v>435</v>
      </c>
      <c r="D10" s="4">
        <f t="shared" si="1"/>
        <v>522</v>
      </c>
      <c r="E10" s="78">
        <f t="shared" si="2"/>
        <v>14000000</v>
      </c>
      <c r="F10" s="79">
        <f t="shared" si="3"/>
        <v>35402</v>
      </c>
      <c r="G10" s="79">
        <f t="shared" si="4"/>
        <v>32184</v>
      </c>
      <c r="H10" s="79">
        <f t="shared" si="5"/>
        <v>26820</v>
      </c>
      <c r="I10" s="79" t="str">
        <f t="shared" si="6"/>
        <v>09.06.23</v>
      </c>
      <c r="J10" s="79">
        <f t="shared" si="7"/>
        <v>0</v>
      </c>
      <c r="O10">
        <v>0</v>
      </c>
      <c r="P10">
        <v>435</v>
      </c>
      <c r="Q10">
        <f>P10/1.1</f>
        <v>395.45454545454544</v>
      </c>
      <c r="R10" s="2">
        <v>14000000</v>
      </c>
      <c r="S10" s="2">
        <v>4</v>
      </c>
      <c r="T10" t="s">
        <v>91</v>
      </c>
    </row>
    <row r="11" spans="1:20" x14ac:dyDescent="0.25">
      <c r="A11" s="4">
        <v>10</v>
      </c>
      <c r="B11" s="4">
        <f t="shared" si="0"/>
        <v>488.1474</v>
      </c>
      <c r="C11" s="4">
        <f t="shared" si="9"/>
        <v>536.96214000000009</v>
      </c>
      <c r="D11" s="4">
        <f t="shared" si="1"/>
        <v>644.35456800000009</v>
      </c>
      <c r="E11" s="78">
        <f t="shared" si="2"/>
        <v>20688800</v>
      </c>
      <c r="F11" s="76">
        <f t="shared" si="3"/>
        <v>42382</v>
      </c>
      <c r="G11" s="79">
        <f t="shared" si="4"/>
        <v>38529</v>
      </c>
      <c r="H11" s="79">
        <f t="shared" si="5"/>
        <v>32108</v>
      </c>
      <c r="I11" s="79">
        <f t="shared" si="6"/>
        <v>0</v>
      </c>
      <c r="J11" s="79">
        <f t="shared" si="7"/>
        <v>0</v>
      </c>
      <c r="O11">
        <v>0</v>
      </c>
      <c r="P11">
        <f t="shared" si="8"/>
        <v>0</v>
      </c>
      <c r="Q11">
        <f>45.35*10.764</f>
        <v>488.1474</v>
      </c>
      <c r="R11" s="2">
        <v>20688800</v>
      </c>
      <c r="S11" s="2" t="s">
        <v>87</v>
      </c>
    </row>
    <row r="12" spans="1:20" x14ac:dyDescent="0.25">
      <c r="A12" s="4">
        <v>11</v>
      </c>
      <c r="B12" s="4">
        <f t="shared" si="0"/>
        <v>395.45454545454544</v>
      </c>
      <c r="C12" s="4">
        <f t="shared" si="9"/>
        <v>435</v>
      </c>
      <c r="D12" s="4">
        <f t="shared" si="1"/>
        <v>522</v>
      </c>
      <c r="E12" s="78">
        <f t="shared" si="2"/>
        <v>15300000</v>
      </c>
      <c r="F12" s="79">
        <f t="shared" si="3"/>
        <v>38690</v>
      </c>
      <c r="G12" s="79">
        <f t="shared" si="4"/>
        <v>35172</v>
      </c>
      <c r="H12" s="79">
        <f t="shared" si="5"/>
        <v>29310</v>
      </c>
      <c r="I12" s="79">
        <f t="shared" si="6"/>
        <v>0</v>
      </c>
      <c r="J12" s="79">
        <f t="shared" si="7"/>
        <v>0</v>
      </c>
      <c r="K12" s="84"/>
      <c r="L12" s="84"/>
      <c r="M12" s="84"/>
      <c r="N12" s="84"/>
      <c r="O12" s="84">
        <v>0</v>
      </c>
      <c r="P12" s="84">
        <v>435</v>
      </c>
      <c r="Q12" s="84">
        <f>P12/1.1</f>
        <v>395.45454545454544</v>
      </c>
      <c r="R12" s="85">
        <v>15300000</v>
      </c>
      <c r="S12" s="85" t="s">
        <v>89</v>
      </c>
      <c r="T12" s="84"/>
    </row>
    <row r="13" spans="1:20" x14ac:dyDescent="0.25">
      <c r="A13" s="4">
        <v>12</v>
      </c>
      <c r="B13" s="4">
        <f t="shared" si="0"/>
        <v>379.43099999999998</v>
      </c>
      <c r="C13" s="4">
        <f t="shared" si="9"/>
        <v>417.3741</v>
      </c>
      <c r="D13" s="4">
        <f t="shared" si="1"/>
        <v>500.84891999999996</v>
      </c>
      <c r="E13" s="78">
        <f t="shared" si="2"/>
        <v>15631000</v>
      </c>
      <c r="F13" s="79">
        <f t="shared" si="3"/>
        <v>41196</v>
      </c>
      <c r="G13" s="79">
        <f t="shared" si="4"/>
        <v>37451</v>
      </c>
      <c r="H13" s="79">
        <f t="shared" si="5"/>
        <v>31209</v>
      </c>
      <c r="I13" s="79">
        <f t="shared" si="6"/>
        <v>0</v>
      </c>
      <c r="J13" s="79">
        <f t="shared" si="7"/>
        <v>0</v>
      </c>
      <c r="O13">
        <v>0</v>
      </c>
      <c r="P13">
        <f t="shared" si="8"/>
        <v>0</v>
      </c>
      <c r="Q13">
        <f>35.25*10.764</f>
        <v>379.43099999999998</v>
      </c>
      <c r="R13" s="2">
        <v>15631000</v>
      </c>
      <c r="S13" s="2" t="s">
        <v>92</v>
      </c>
    </row>
    <row r="14" spans="1:20" x14ac:dyDescent="0.25">
      <c r="A14" s="4">
        <v>13</v>
      </c>
      <c r="B14" s="4">
        <f t="shared" si="0"/>
        <v>379.43099999999998</v>
      </c>
      <c r="C14" s="4">
        <f t="shared" si="9"/>
        <v>417.3741</v>
      </c>
      <c r="D14" s="4">
        <f t="shared" si="1"/>
        <v>500.84891999999996</v>
      </c>
      <c r="E14" s="78">
        <f t="shared" si="2"/>
        <v>15988500</v>
      </c>
      <c r="F14" s="79">
        <f t="shared" si="3"/>
        <v>42138</v>
      </c>
      <c r="G14" s="79">
        <f t="shared" si="4"/>
        <v>38307</v>
      </c>
      <c r="H14" s="79">
        <f t="shared" si="5"/>
        <v>31923</v>
      </c>
      <c r="I14" s="79">
        <f t="shared" si="6"/>
        <v>0</v>
      </c>
      <c r="J14" s="79">
        <f t="shared" si="7"/>
        <v>0</v>
      </c>
      <c r="O14">
        <v>0</v>
      </c>
      <c r="P14">
        <f t="shared" si="8"/>
        <v>0</v>
      </c>
      <c r="Q14">
        <f>35.25*10.764</f>
        <v>379.43099999999998</v>
      </c>
      <c r="R14" s="2">
        <v>15988500</v>
      </c>
      <c r="S14" s="2" t="s">
        <v>93</v>
      </c>
    </row>
    <row r="15" spans="1:20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78">
        <f t="shared" si="2"/>
        <v>0</v>
      </c>
      <c r="F15" s="79" t="e">
        <f t="shared" si="3"/>
        <v>#DIV/0!</v>
      </c>
      <c r="G15" s="79" t="e">
        <f t="shared" si="4"/>
        <v>#DIV/0!</v>
      </c>
      <c r="H15" s="79" t="e">
        <f t="shared" si="5"/>
        <v>#DIV/0!</v>
      </c>
      <c r="I15" s="79">
        <f t="shared" si="6"/>
        <v>0</v>
      </c>
      <c r="J15" s="79">
        <f t="shared" si="7"/>
        <v>0</v>
      </c>
      <c r="O15">
        <v>0</v>
      </c>
      <c r="P15">
        <f t="shared" si="8"/>
        <v>0</v>
      </c>
      <c r="Q15">
        <f t="shared" ref="Q15" si="10">P15/1.2</f>
        <v>0</v>
      </c>
      <c r="R15" s="2">
        <v>0</v>
      </c>
      <c r="S15" s="2"/>
    </row>
    <row r="16" spans="1:20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78">
        <f t="shared" si="2"/>
        <v>0</v>
      </c>
      <c r="F16" s="79" t="e">
        <f t="shared" ref="F16" si="11">ROUND((E16/B16),0)</f>
        <v>#DIV/0!</v>
      </c>
      <c r="G16" s="79" t="e">
        <f t="shared" ref="G16" si="12">ROUND((E16/C16),0)</f>
        <v>#DIV/0!</v>
      </c>
      <c r="H16" s="79" t="e">
        <f t="shared" ref="H16" si="13">ROUND((E16/D16),0)</f>
        <v>#DIV/0!</v>
      </c>
      <c r="I16" s="79">
        <f t="shared" ref="I16" si="14">T16</f>
        <v>0</v>
      </c>
      <c r="J16" s="79">
        <f t="shared" ref="J16" si="15">U16</f>
        <v>0</v>
      </c>
      <c r="O16">
        <v>0</v>
      </c>
      <c r="P16">
        <f t="shared" ref="P16" si="16">O16/1.2</f>
        <v>0</v>
      </c>
      <c r="Q16">
        <f t="shared" ref="Q16" si="1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8">Q17</f>
        <v>0</v>
      </c>
      <c r="C17" s="4">
        <f t="shared" si="9"/>
        <v>0</v>
      </c>
      <c r="D17" s="4">
        <f t="shared" ref="D17:D21" si="19">C17*1.2</f>
        <v>0</v>
      </c>
      <c r="E17" s="78">
        <f t="shared" ref="E17:E21" si="20">R17</f>
        <v>0</v>
      </c>
      <c r="F17" s="79" t="e">
        <f t="shared" ref="F17" si="21">ROUND((E17/B17),0)</f>
        <v>#DIV/0!</v>
      </c>
      <c r="G17" s="79" t="e">
        <f t="shared" ref="G17" si="22">ROUND((E17/C17),0)</f>
        <v>#DIV/0!</v>
      </c>
      <c r="H17" s="79" t="e">
        <f t="shared" ref="H17" si="23">ROUND((E17/D17),0)</f>
        <v>#DIV/0!</v>
      </c>
      <c r="I17" s="79">
        <f t="shared" ref="I17" si="24">T17</f>
        <v>0</v>
      </c>
      <c r="J17" s="79">
        <f t="shared" ref="J17" si="25">U17</f>
        <v>0</v>
      </c>
      <c r="O17">
        <v>0</v>
      </c>
      <c r="P17">
        <f t="shared" ref="P17" si="26">O17/1.2</f>
        <v>0</v>
      </c>
      <c r="Q17">
        <f t="shared" ref="Q17" si="2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8"/>
        <v>0</v>
      </c>
      <c r="C18" s="4">
        <f t="shared" si="9"/>
        <v>0</v>
      </c>
      <c r="D18" s="4">
        <f t="shared" si="19"/>
        <v>0</v>
      </c>
      <c r="E18" s="78">
        <f t="shared" si="20"/>
        <v>0</v>
      </c>
      <c r="F18" s="79" t="e">
        <f t="shared" ref="F18:F21" si="28">ROUND((E18/B18),0)</f>
        <v>#DIV/0!</v>
      </c>
      <c r="G18" s="79" t="e">
        <f t="shared" ref="G18:G21" si="29">ROUND((E18/C18),0)</f>
        <v>#DIV/0!</v>
      </c>
      <c r="H18" s="79" t="e">
        <f t="shared" ref="H18:H21" si="30">ROUND((E18/D18),0)</f>
        <v>#DIV/0!</v>
      </c>
      <c r="I18" s="79">
        <f t="shared" ref="I18:J21" si="31">T18</f>
        <v>0</v>
      </c>
      <c r="J18" s="79">
        <f t="shared" si="31"/>
        <v>0</v>
      </c>
      <c r="O18">
        <v>0</v>
      </c>
      <c r="P18">
        <f t="shared" ref="P18" si="32">O18/1.2</f>
        <v>0</v>
      </c>
      <c r="Q18">
        <f t="shared" ref="Q18:Q21" si="3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8"/>
        <v>0</v>
      </c>
      <c r="C19" s="4">
        <f t="shared" si="9"/>
        <v>0</v>
      </c>
      <c r="D19" s="4">
        <f t="shared" si="19"/>
        <v>0</v>
      </c>
      <c r="E19" s="78">
        <f t="shared" si="20"/>
        <v>0</v>
      </c>
      <c r="F19" s="79" t="e">
        <f t="shared" si="28"/>
        <v>#DIV/0!</v>
      </c>
      <c r="G19" s="79" t="e">
        <f t="shared" si="29"/>
        <v>#DIV/0!</v>
      </c>
      <c r="H19" s="79" t="e">
        <f t="shared" si="30"/>
        <v>#DIV/0!</v>
      </c>
      <c r="I19" s="79">
        <f t="shared" si="31"/>
        <v>0</v>
      </c>
      <c r="J19" s="79">
        <f t="shared" si="31"/>
        <v>0</v>
      </c>
      <c r="O19">
        <v>0</v>
      </c>
      <c r="P19">
        <f>O19/1.2</f>
        <v>0</v>
      </c>
      <c r="Q19">
        <f t="shared" si="3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4">Q20</f>
        <v>0</v>
      </c>
      <c r="C20" s="4">
        <f t="shared" si="9"/>
        <v>0</v>
      </c>
      <c r="D20" s="4">
        <f t="shared" ref="D20" si="35">C20*1.2</f>
        <v>0</v>
      </c>
      <c r="E20" s="78">
        <f t="shared" ref="E20" si="36">R20</f>
        <v>0</v>
      </c>
      <c r="F20" s="79" t="e">
        <f t="shared" ref="F20" si="37">ROUND((E20/B20),0)</f>
        <v>#DIV/0!</v>
      </c>
      <c r="G20" s="79" t="e">
        <f t="shared" ref="G20" si="38">ROUND((E20/C20),0)</f>
        <v>#DIV/0!</v>
      </c>
      <c r="H20" s="79" t="e">
        <f t="shared" ref="H20" si="39">ROUND((E20/D20),0)</f>
        <v>#DIV/0!</v>
      </c>
      <c r="I20" s="79">
        <f t="shared" ref="I20" si="40">T20</f>
        <v>0</v>
      </c>
      <c r="J20" s="79">
        <f t="shared" ref="J20" si="41">U20</f>
        <v>0</v>
      </c>
      <c r="O20">
        <v>0</v>
      </c>
      <c r="P20">
        <f t="shared" ref="P20" si="42">O20/1.2</f>
        <v>0</v>
      </c>
      <c r="Q20">
        <f t="shared" ref="Q20" si="4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8"/>
        <v>0</v>
      </c>
      <c r="C21" s="4">
        <f t="shared" si="9"/>
        <v>0</v>
      </c>
      <c r="D21" s="4">
        <f t="shared" si="19"/>
        <v>0</v>
      </c>
      <c r="E21" s="78">
        <f t="shared" si="20"/>
        <v>0</v>
      </c>
      <c r="F21" s="79" t="e">
        <f t="shared" si="28"/>
        <v>#DIV/0!</v>
      </c>
      <c r="G21" s="79" t="e">
        <f t="shared" si="29"/>
        <v>#DIV/0!</v>
      </c>
      <c r="H21" s="79" t="e">
        <f t="shared" si="30"/>
        <v>#DIV/0!</v>
      </c>
      <c r="I21" s="79">
        <f t="shared" si="31"/>
        <v>0</v>
      </c>
      <c r="J21" s="79">
        <f t="shared" si="31"/>
        <v>0</v>
      </c>
      <c r="O21">
        <v>0</v>
      </c>
      <c r="P21">
        <f>O21/1.2</f>
        <v>0</v>
      </c>
      <c r="Q21">
        <f t="shared" si="33"/>
        <v>0</v>
      </c>
      <c r="R21" s="2">
        <v>0</v>
      </c>
      <c r="S21" s="2"/>
    </row>
    <row r="22" spans="1:19" s="9" customFormat="1" x14ac:dyDescent="0.25">
      <c r="E22" s="80"/>
      <c r="F22" s="80"/>
      <c r="G22" s="80"/>
      <c r="H22" s="80"/>
      <c r="I22" s="80"/>
      <c r="J22" s="80"/>
    </row>
    <row r="23" spans="1:19" s="9" customFormat="1" x14ac:dyDescent="0.25"/>
    <row r="24" spans="1:19" s="9" customFormat="1" x14ac:dyDescent="0.25">
      <c r="F24" s="72"/>
      <c r="G24" s="9" t="s">
        <v>83</v>
      </c>
    </row>
    <row r="25" spans="1:19" s="9" customFormat="1" x14ac:dyDescent="0.25">
      <c r="F25" s="73"/>
    </row>
    <row r="26" spans="1:19" s="9" customFormat="1" x14ac:dyDescent="0.25">
      <c r="F26" s="73"/>
    </row>
    <row r="27" spans="1:19" s="9" customFormat="1" ht="17.25" x14ac:dyDescent="0.4">
      <c r="F27" s="73"/>
      <c r="G27" s="81" t="s">
        <v>87</v>
      </c>
      <c r="O27" s="81" t="s">
        <v>88</v>
      </c>
    </row>
    <row r="28" spans="1:19" s="9" customFormat="1" x14ac:dyDescent="0.25">
      <c r="C28" s="71" t="s">
        <v>84</v>
      </c>
      <c r="D28" s="71" t="s">
        <v>85</v>
      </c>
      <c r="F28" s="56" t="s">
        <v>82</v>
      </c>
      <c r="G28" s="56">
        <v>379</v>
      </c>
      <c r="I28" s="9" t="s">
        <v>86</v>
      </c>
      <c r="N28" s="56" t="s">
        <v>82</v>
      </c>
      <c r="O28" s="56">
        <v>379</v>
      </c>
    </row>
    <row r="29" spans="1:19" s="9" customFormat="1" x14ac:dyDescent="0.25">
      <c r="C29" s="71" t="s">
        <v>1</v>
      </c>
      <c r="D29" s="71">
        <v>15668700</v>
      </c>
      <c r="F29" s="56" t="s">
        <v>71</v>
      </c>
      <c r="G29" s="56">
        <v>417</v>
      </c>
      <c r="H29" s="9">
        <f>G29/G28</f>
        <v>1.1002638522427441</v>
      </c>
      <c r="N29" s="56" t="s">
        <v>71</v>
      </c>
      <c r="O29" s="56">
        <v>417</v>
      </c>
    </row>
    <row r="30" spans="1:19" s="9" customFormat="1" x14ac:dyDescent="0.25">
      <c r="F30" s="56" t="s">
        <v>72</v>
      </c>
      <c r="G30" s="56">
        <v>42500</v>
      </c>
      <c r="N30" s="56" t="s">
        <v>72</v>
      </c>
      <c r="O30" s="56">
        <v>43000</v>
      </c>
    </row>
    <row r="31" spans="1:19" s="9" customFormat="1" x14ac:dyDescent="0.25">
      <c r="C31" s="74"/>
      <c r="D31" s="74"/>
      <c r="F31" s="74" t="s">
        <v>73</v>
      </c>
      <c r="G31" s="74">
        <f>G28*G30</f>
        <v>16107500</v>
      </c>
      <c r="H31" s="9">
        <f>G31/D29</f>
        <v>1.028004875962907</v>
      </c>
      <c r="N31" s="74" t="s">
        <v>73</v>
      </c>
      <c r="O31" s="74">
        <f>O28*O30</f>
        <v>16297000</v>
      </c>
    </row>
    <row r="32" spans="1:19" s="9" customFormat="1" x14ac:dyDescent="0.25">
      <c r="C32" s="74"/>
      <c r="D32" s="74"/>
      <c r="F32" s="74" t="s">
        <v>24</v>
      </c>
      <c r="G32" s="74">
        <f>G31*90%</f>
        <v>14496750</v>
      </c>
      <c r="N32" s="74" t="s">
        <v>24</v>
      </c>
      <c r="O32" s="74">
        <f>O31*90%</f>
        <v>14667300</v>
      </c>
    </row>
    <row r="33" spans="3:15" s="9" customFormat="1" x14ac:dyDescent="0.25">
      <c r="C33" s="74"/>
      <c r="D33" s="74"/>
      <c r="F33" s="74" t="s">
        <v>25</v>
      </c>
      <c r="G33" s="74">
        <f>G31*80%</f>
        <v>12886000</v>
      </c>
      <c r="N33" s="74" t="s">
        <v>25</v>
      </c>
      <c r="O33" s="74">
        <f>O31*80%</f>
        <v>13037600</v>
      </c>
    </row>
    <row r="34" spans="3:15" s="9" customFormat="1" x14ac:dyDescent="0.25">
      <c r="C34" s="74"/>
      <c r="D34" s="74"/>
    </row>
    <row r="35" spans="3:15" s="9" customFormat="1" x14ac:dyDescent="0.25">
      <c r="C35" s="74"/>
      <c r="D35" s="74"/>
    </row>
    <row r="36" spans="3:15" s="9" customFormat="1" x14ac:dyDescent="0.25"/>
    <row r="37" spans="3:15" s="9" customFormat="1" x14ac:dyDescent="0.25"/>
    <row r="38" spans="3:15" s="9" customFormat="1" x14ac:dyDescent="0.25"/>
    <row r="39" spans="3:15" s="9" customFormat="1" x14ac:dyDescent="0.25"/>
    <row r="40" spans="3:15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Rental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2024-04-17T07:27:59Z</dcterms:modified>
</cp:coreProperties>
</file>