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NANDKUMAR KONDU GANDHE\"/>
    </mc:Choice>
  </mc:AlternateContent>
  <xr:revisionPtr revIDLastSave="0" documentId="13_ncr:1_{35995CE0-CD7C-4D0A-B933-5D1A150C83F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  <sheet name="Sheet5" sheetId="9" r:id="rId6"/>
  </sheets>
  <calcPr calcId="191029"/>
</workbook>
</file>

<file path=xl/calcChain.xml><?xml version="1.0" encoding="utf-8"?>
<calcChain xmlns="http://schemas.openxmlformats.org/spreadsheetml/2006/main">
  <c r="T16" i="5" l="1"/>
  <c r="T12" i="9"/>
  <c r="T13" i="8"/>
  <c r="X13" i="7"/>
  <c r="V15" i="6"/>
  <c r="V14" i="6"/>
  <c r="O16" i="4" l="1"/>
  <c r="H16" i="4"/>
  <c r="J16" i="4" s="1"/>
  <c r="K16" i="4" s="1"/>
  <c r="L16" i="4" s="1"/>
  <c r="N16" i="4" s="1"/>
  <c r="O15" i="4"/>
  <c r="H15" i="4"/>
  <c r="J15" i="4" s="1"/>
  <c r="K15" i="4" s="1"/>
  <c r="L15" i="4" s="1"/>
  <c r="N15" i="4" s="1"/>
  <c r="M15" i="4" s="1"/>
  <c r="O14" i="4"/>
  <c r="H14" i="4"/>
  <c r="J14" i="4" s="1"/>
  <c r="K14" i="4" s="1"/>
  <c r="L14" i="4" s="1"/>
  <c r="N14" i="4" s="1"/>
  <c r="M14" i="4" s="1"/>
  <c r="C18" i="4"/>
  <c r="M16" i="4" l="1"/>
  <c r="I14" i="4"/>
  <c r="I15" i="4"/>
  <c r="I16" i="4"/>
  <c r="C118" i="4" l="1"/>
  <c r="B87" i="4" l="1"/>
  <c r="B88" i="4" s="1"/>
  <c r="O17" i="4"/>
  <c r="O18" i="4" s="1"/>
  <c r="N17" i="4"/>
  <c r="M17" i="4" l="1"/>
  <c r="N18" i="4" l="1"/>
  <c r="M18" i="4" l="1"/>
  <c r="C9" i="4"/>
  <c r="C31" i="4" s="1"/>
  <c r="C28" i="4"/>
  <c r="C34" i="4" s="1"/>
  <c r="C38" i="4"/>
  <c r="C23" i="4" l="1"/>
  <c r="C32" i="4" l="1"/>
  <c r="C39" i="4"/>
  <c r="C35" i="4" l="1"/>
  <c r="C37" i="4" s="1"/>
  <c r="C36" i="4" l="1"/>
</calcChain>
</file>

<file path=xl/sharedStrings.xml><?xml version="1.0" encoding="utf-8"?>
<sst xmlns="http://schemas.openxmlformats.org/spreadsheetml/2006/main" count="53" uniqueCount="44">
  <si>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</si>
  <si>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</si>
  <si>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</si>
  <si>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</si>
  <si>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</si>
  <si>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</si>
  <si>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</si>
  <si>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</si>
  <si>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</si>
  <si>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</si>
  <si>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</si>
  <si>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</si>
  <si>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</si>
  <si>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</si>
  <si>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</si>
  <si>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</si>
  <si>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</si>
  <si>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</si>
  <si>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</si>
  <si>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</si>
  <si>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</si>
  <si>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</si>
  <si>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</si>
  <si>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</si>
  <si>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</si>
  <si>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</si>
  <si>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</si>
  <si>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</si>
  <si>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</si>
  <si>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</si>
  <si>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</si>
  <si>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</si>
  <si>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</si>
  <si>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</si>
  <si>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</si>
  <si>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</si>
  <si>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</si>
  <si>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Ground Floor -Proposed</t>
  </si>
  <si>
    <t>First Floor</t>
  </si>
  <si>
    <t xml:space="preserve">Agreement value </t>
  </si>
  <si>
    <t>PER SQ.FT</t>
  </si>
  <si>
    <t>Per sq.M</t>
  </si>
  <si>
    <t>per sq.M</t>
  </si>
  <si>
    <t>Survey No. 267/3/A, Shree Gajnan Prasad K D Gandhe Road, Village - Wada, Palghar, State - Maharashtra,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</si>
</sst>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43" fontId="1" fillId="0" borderId="0" xfId="0" applyNumberFormat="1" applyFont="1" applyAlignment="1">
      <alignment horizontal="right"/>
    </xf>
    <xf numFmtId="0" fontId="19" fillId="0" borderId="0" xfId="0" applyFont="1"/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14" fillId="0" borderId="0" xfId="0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</xdr:row>
      <xdr:rowOff>53231</xdr:rowOff>
    </xdr:from>
    <xdr:to>
      <xdr:col>17</xdr:col>
      <xdr:colOff>66676</xdr:colOff>
      <xdr:row>36</xdr:row>
      <xdr:rowOff>39219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AC9C2-4C33-44CD-9DB3-EB30F043A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43731"/>
          <a:ext cx="10248900" cy="665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229742</xdr:colOff>
      <xdr:row>0</xdr:row>
      <xdr:rowOff>142874</xdr:rowOff>
    </xdr:from>
    <xdr:to>
      <xdr:col>17</xdr:col>
      <xdr:colOff>49343</xdr:colOff>
      <xdr:row>34</xdr:row>
      <xdr:rowOff>163021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48F73-018A-4BFB-945B-6B87A2BC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742" y="142874"/>
          <a:ext cx="10182801" cy="6497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287492</xdr:colOff>
      <xdr:row>41</xdr:row>
      <xdr:rowOff>58222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B7D95-E726-476E-BD01-014B9A11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479492" cy="7678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1361</xdr:colOff>
      <xdr:row>47</xdr:row>
      <xdr:rowOff>182223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553723-65B6-4419-8373-FB4F60F1D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754961" cy="8945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315730</xdr:colOff>
      <xdr:row>48</xdr:row>
      <xdr:rowOff>20302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6F3673-A290-4341-A13E-07E89FA0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069330" cy="8973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5"/>
  <sheetViews>
    <sheetView tabSelected="1" zoomScaleNormal="100" workbookViewId="0">
      <pane xSplit="3" ySplit="12" topLeftCell="D28" activePane="bottomRight" state="frozen"/>
      <selection pane="topRight" activeCell="C1" sqref="C1"/>
      <selection pane="bottomLeft" activeCell="A7" sqref="A7"/>
      <selection pane="bottomRight" activeCell="J33" sqref="J33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7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6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20.140625" style="4" customWidth="1"/>
    <col min="16" max="16384" width="20" style="1"/>
  </cols>
  <sheetData>
    <row r="1" spans="2:16" x14ac:dyDescent="0.3">
      <c r="B1" s="69"/>
      <c r="C1" s="70"/>
    </row>
    <row r="2" spans="2:16" x14ac:dyDescent="0.3">
      <c r="B2" s="76"/>
      <c r="C2" s="71"/>
      <c r="D2" s="72"/>
      <c r="E2" s="73"/>
      <c r="F2" s="74"/>
      <c r="G2" s="75"/>
    </row>
    <row r="3" spans="2:16" ht="21.75" customHeight="1" x14ac:dyDescent="0.3">
      <c r="B3" s="99"/>
      <c r="C3" s="99"/>
      <c r="D3" s="99"/>
      <c r="E3" s="99"/>
      <c r="F3" s="99"/>
      <c r="G3" s="99"/>
    </row>
    <row r="4" spans="2:16" ht="29.25" customHeight="1" x14ac:dyDescent="0.3">
      <c r="B4" s="101" t="s">
        <v>43</v>
      </c>
      <c r="C4" s="101"/>
      <c r="D4" s="101"/>
      <c r="E4" s="101"/>
      <c r="F4" s="101"/>
      <c r="G4" s="101"/>
      <c r="H4" s="80"/>
      <c r="I4" s="1"/>
      <c r="J4" s="1"/>
      <c r="L4" s="1"/>
    </row>
    <row r="5" spans="2:16" ht="17.25" customHeight="1" x14ac:dyDescent="0.3">
      <c r="B5" s="80"/>
      <c r="C5" s="80"/>
      <c r="D5" s="80"/>
      <c r="E5" s="80"/>
      <c r="F5" s="80"/>
      <c r="G5" s="80"/>
      <c r="H5" s="80"/>
      <c r="I5" s="1"/>
      <c r="J5" s="1"/>
      <c r="L5" s="1"/>
    </row>
    <row r="6" spans="2:16" ht="15.75" customHeight="1" x14ac:dyDescent="0.3">
      <c r="B6" s="6" t="s">
        <v>11</v>
      </c>
      <c r="C6" s="57"/>
    </row>
    <row r="7" spans="2:16" x14ac:dyDescent="0.3">
      <c r="B7" s="12" t="s">
        <v>9</v>
      </c>
      <c r="C7" s="68">
        <v>1525</v>
      </c>
      <c r="D7" s="38" t="s">
        <v>33</v>
      </c>
      <c r="G7" s="1"/>
      <c r="H7" s="1"/>
      <c r="I7" s="1"/>
      <c r="K7" s="4"/>
      <c r="M7" s="4"/>
      <c r="N7" s="1"/>
      <c r="O7" s="1"/>
    </row>
    <row r="8" spans="2:16" x14ac:dyDescent="0.3">
      <c r="B8" s="13" t="s">
        <v>5</v>
      </c>
      <c r="C8" s="58">
        <v>9500</v>
      </c>
      <c r="D8" s="14"/>
      <c r="F8" s="84"/>
      <c r="G8" s="57"/>
      <c r="H8" s="1"/>
      <c r="K8" s="4"/>
      <c r="M8" s="4"/>
      <c r="N8" s="1"/>
      <c r="O8" s="1"/>
    </row>
    <row r="9" spans="2:16" x14ac:dyDescent="0.3">
      <c r="B9" s="39" t="s">
        <v>16</v>
      </c>
      <c r="C9" s="82">
        <f>ROUND((C7*C8),0)</f>
        <v>14487500</v>
      </c>
      <c r="D9" s="14"/>
      <c r="G9" s="18"/>
      <c r="H9" s="1"/>
      <c r="K9" s="4"/>
      <c r="M9" s="4"/>
      <c r="N9" s="1"/>
      <c r="O9" s="1"/>
    </row>
    <row r="10" spans="2:16" ht="20.25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6" ht="33" customHeight="1" x14ac:dyDescent="0.3">
      <c r="B11" s="100" t="s">
        <v>35</v>
      </c>
      <c r="C11" s="100"/>
      <c r="E11" s="17"/>
    </row>
    <row r="12" spans="2:16" s="2" customFormat="1" ht="63.75" x14ac:dyDescent="0.2">
      <c r="B12" s="42" t="s">
        <v>17</v>
      </c>
      <c r="C12" s="61" t="s">
        <v>29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32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  <c r="P12" s="2" t="s">
        <v>36</v>
      </c>
    </row>
    <row r="13" spans="2:16" s="22" customFormat="1" x14ac:dyDescent="0.2">
      <c r="B13" s="21"/>
      <c r="C13" s="61" t="s">
        <v>28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6" s="22" customFormat="1" x14ac:dyDescent="0.3">
      <c r="B14" s="49" t="s">
        <v>37</v>
      </c>
      <c r="C14" s="88"/>
      <c r="D14" s="49"/>
      <c r="E14" s="23">
        <v>2024</v>
      </c>
      <c r="F14" s="44">
        <v>60</v>
      </c>
      <c r="G14" s="44">
        <v>26000</v>
      </c>
      <c r="H14" s="44">
        <f t="shared" ref="H14:H16" si="0">E14-D14</f>
        <v>2024</v>
      </c>
      <c r="I14" s="44">
        <f t="shared" ref="I14:I16" si="1">F14-H14</f>
        <v>-1964</v>
      </c>
      <c r="J14" s="44">
        <f t="shared" ref="J14:J16" si="2">IF(H14&gt;=5,90*H14/F14,0)</f>
        <v>3036</v>
      </c>
      <c r="K14" s="44">
        <f t="shared" ref="K14:K16" si="3">G14/100*J14</f>
        <v>789360</v>
      </c>
      <c r="L14" s="44">
        <f t="shared" ref="L14:L16" si="4">ROUND((G14-K14),0)</f>
        <v>-763360</v>
      </c>
      <c r="M14" s="44">
        <f t="shared" ref="M14:M16" si="5">O14-N14</f>
        <v>0</v>
      </c>
      <c r="N14" s="44">
        <f t="shared" ref="N14:N16" si="6">ROUND(L14*C14,0)</f>
        <v>0</v>
      </c>
      <c r="O14" s="44">
        <f t="shared" ref="O14:O16" si="7">ROUND(G14*C14,0)</f>
        <v>0</v>
      </c>
    </row>
    <row r="15" spans="2:16" s="22" customFormat="1" x14ac:dyDescent="0.3">
      <c r="B15" s="49" t="s">
        <v>38</v>
      </c>
      <c r="C15" s="88"/>
      <c r="D15" s="49"/>
      <c r="E15" s="23">
        <v>2024</v>
      </c>
      <c r="F15" s="44">
        <v>60</v>
      </c>
      <c r="G15" s="44">
        <v>26000</v>
      </c>
      <c r="H15" s="44">
        <f t="shared" si="0"/>
        <v>2024</v>
      </c>
      <c r="I15" s="44">
        <f t="shared" si="1"/>
        <v>-1964</v>
      </c>
      <c r="J15" s="44">
        <f t="shared" si="2"/>
        <v>3036</v>
      </c>
      <c r="K15" s="44">
        <f t="shared" si="3"/>
        <v>789360</v>
      </c>
      <c r="L15" s="44">
        <f t="shared" si="4"/>
        <v>-763360</v>
      </c>
      <c r="M15" s="44">
        <f t="shared" si="5"/>
        <v>0</v>
      </c>
      <c r="N15" s="44">
        <f t="shared" si="6"/>
        <v>0</v>
      </c>
      <c r="O15" s="44">
        <f t="shared" si="7"/>
        <v>0</v>
      </c>
    </row>
    <row r="16" spans="2:16" s="22" customFormat="1" x14ac:dyDescent="0.3">
      <c r="B16" s="49"/>
      <c r="C16" s="88"/>
      <c r="D16" s="49"/>
      <c r="E16" s="23"/>
      <c r="F16" s="44"/>
      <c r="G16" s="44"/>
      <c r="H16" s="44">
        <f t="shared" si="0"/>
        <v>0</v>
      </c>
      <c r="I16" s="44">
        <f t="shared" si="1"/>
        <v>0</v>
      </c>
      <c r="J16" s="44">
        <f t="shared" si="2"/>
        <v>0</v>
      </c>
      <c r="K16" s="44">
        <f t="shared" si="3"/>
        <v>0</v>
      </c>
      <c r="L16" s="44">
        <f t="shared" si="4"/>
        <v>0</v>
      </c>
      <c r="M16" s="44">
        <f t="shared" si="5"/>
        <v>0</v>
      </c>
      <c r="N16" s="44">
        <f t="shared" si="6"/>
        <v>0</v>
      </c>
      <c r="O16" s="44">
        <f t="shared" si="7"/>
        <v>0</v>
      </c>
    </row>
    <row r="17" spans="2:16" s="22" customFormat="1" x14ac:dyDescent="0.3">
      <c r="B17" s="49"/>
      <c r="C17" s="62"/>
      <c r="D17" s="49"/>
      <c r="E17" s="23"/>
      <c r="F17" s="44"/>
      <c r="G17" s="44"/>
      <c r="H17" s="44"/>
      <c r="I17" s="44"/>
      <c r="J17" s="44"/>
      <c r="K17" s="44"/>
      <c r="L17" s="44"/>
      <c r="M17" s="44">
        <f t="shared" ref="M17" si="8">O17-N17</f>
        <v>0</v>
      </c>
      <c r="N17" s="44">
        <f t="shared" ref="N17" si="9">ROUND(L17*C17,0)</f>
        <v>0</v>
      </c>
      <c r="O17" s="44">
        <f t="shared" ref="O17" si="10">ROUND(G17*C17,0)</f>
        <v>0</v>
      </c>
    </row>
    <row r="18" spans="2:16" s="26" customFormat="1" x14ac:dyDescent="0.3">
      <c r="B18" s="25" t="s">
        <v>34</v>
      </c>
      <c r="C18" s="63">
        <f>SUM(C14:C17)</f>
        <v>0</v>
      </c>
      <c r="D18" s="47"/>
      <c r="E18" s="47"/>
      <c r="F18" s="45"/>
      <c r="G18" s="44"/>
      <c r="H18" s="46"/>
      <c r="I18" s="46"/>
      <c r="J18" s="46"/>
      <c r="K18" s="46"/>
      <c r="L18" s="46"/>
      <c r="M18" s="48">
        <f>SUM(M14:M17)</f>
        <v>0</v>
      </c>
      <c r="N18" s="48">
        <f>SUM(N14:N17)</f>
        <v>0</v>
      </c>
      <c r="O18" s="48">
        <f>SUM(O14:O17)</f>
        <v>0</v>
      </c>
      <c r="P18" s="86"/>
    </row>
    <row r="19" spans="2:16" s="26" customFormat="1" ht="18.75" customHeight="1" x14ac:dyDescent="0.3">
      <c r="B19" s="51"/>
      <c r="C19" s="64"/>
      <c r="D19" s="52"/>
      <c r="E19" s="52"/>
      <c r="F19" s="53"/>
      <c r="G19" s="54"/>
      <c r="H19" s="55"/>
      <c r="I19" s="55"/>
      <c r="J19" s="55"/>
      <c r="K19" s="55"/>
      <c r="L19" s="55"/>
      <c r="M19" s="56"/>
      <c r="N19" s="56"/>
      <c r="O19" s="56"/>
    </row>
    <row r="20" spans="2:16" x14ac:dyDescent="0.3">
      <c r="B20" s="94" t="s">
        <v>23</v>
      </c>
      <c r="C20" s="94"/>
      <c r="D20" s="24"/>
      <c r="E20" s="24"/>
      <c r="G20" s="81"/>
      <c r="H20" s="29"/>
      <c r="I20" s="1"/>
      <c r="J20" s="1"/>
      <c r="L20" s="1"/>
      <c r="N20" s="1"/>
      <c r="O20" s="1"/>
    </row>
    <row r="21" spans="2:16" x14ac:dyDescent="0.3">
      <c r="B21" s="12" t="s">
        <v>24</v>
      </c>
      <c r="C21" s="82"/>
      <c r="D21" s="24"/>
      <c r="E21" s="4"/>
      <c r="F21" s="81"/>
      <c r="G21" s="4" t="s">
        <v>39</v>
      </c>
      <c r="H21" s="81"/>
      <c r="I21" s="92"/>
      <c r="J21" s="1"/>
      <c r="L21" s="1"/>
      <c r="M21" s="90"/>
      <c r="N21" s="90"/>
      <c r="O21" s="1"/>
    </row>
    <row r="22" spans="2:16" x14ac:dyDescent="0.3">
      <c r="B22" s="13" t="s">
        <v>5</v>
      </c>
      <c r="C22" s="83"/>
      <c r="D22" s="24"/>
      <c r="E22" s="24"/>
      <c r="G22" s="29"/>
      <c r="H22" s="29"/>
      <c r="I22" s="26"/>
      <c r="J22" s="26"/>
      <c r="K22" s="26"/>
      <c r="L22" s="26"/>
      <c r="N22" s="89"/>
      <c r="O22" s="1"/>
    </row>
    <row r="23" spans="2:16" x14ac:dyDescent="0.3">
      <c r="B23" s="13" t="s">
        <v>6</v>
      </c>
      <c r="C23" s="82">
        <f>ROUND((C21*C22),0)</f>
        <v>0</v>
      </c>
      <c r="D23" s="24"/>
      <c r="E23" s="24"/>
      <c r="G23" s="29"/>
      <c r="H23" s="29"/>
      <c r="I23" s="1"/>
      <c r="J23" s="1"/>
      <c r="L23" s="19"/>
      <c r="M23" s="19"/>
      <c r="N23" s="1"/>
      <c r="O23" s="1"/>
    </row>
    <row r="24" spans="2:16" x14ac:dyDescent="0.3">
      <c r="B24" s="27"/>
      <c r="C24" s="65"/>
      <c r="D24" s="24"/>
      <c r="E24" s="50"/>
      <c r="G24" s="91"/>
      <c r="H24" s="91"/>
      <c r="I24" s="11"/>
      <c r="J24" s="26"/>
      <c r="K24" s="26"/>
      <c r="L24" s="1"/>
      <c r="N24" s="1"/>
      <c r="O24" s="1"/>
    </row>
    <row r="25" spans="2:16" ht="16.5" customHeight="1" x14ac:dyDescent="0.3">
      <c r="B25" s="95" t="s">
        <v>13</v>
      </c>
      <c r="C25" s="96"/>
      <c r="D25" s="24"/>
      <c r="E25" s="28"/>
      <c r="F25" s="11"/>
      <c r="G25" s="78"/>
      <c r="H25" s="77"/>
      <c r="I25" s="1"/>
      <c r="J25" s="1"/>
      <c r="L25" s="1"/>
      <c r="M25" s="87"/>
      <c r="N25" s="1"/>
      <c r="O25" s="1"/>
    </row>
    <row r="26" spans="2:16" x14ac:dyDescent="0.3">
      <c r="B26" s="12" t="s">
        <v>9</v>
      </c>
      <c r="C26" s="59"/>
      <c r="D26" s="30"/>
      <c r="E26" s="4"/>
      <c r="F26" s="11"/>
      <c r="H26" s="1"/>
      <c r="I26" s="1"/>
      <c r="J26" s="1"/>
      <c r="L26" s="1"/>
      <c r="M26" s="87"/>
      <c r="N26" s="1"/>
      <c r="O26" s="1"/>
    </row>
    <row r="27" spans="2:16" x14ac:dyDescent="0.3">
      <c r="B27" s="13" t="s">
        <v>5</v>
      </c>
      <c r="C27" s="58"/>
      <c r="D27" s="17"/>
      <c r="E27" s="4"/>
      <c r="H27" s="1"/>
      <c r="I27" s="1"/>
      <c r="J27" s="1"/>
      <c r="L27" s="1"/>
      <c r="N27" s="1"/>
      <c r="O27" s="1"/>
    </row>
    <row r="28" spans="2:16" x14ac:dyDescent="0.3">
      <c r="B28" s="13" t="s">
        <v>6</v>
      </c>
      <c r="C28" s="59">
        <f>ROUND((C26*C27),0)</f>
        <v>0</v>
      </c>
      <c r="D28" s="5"/>
      <c r="E28" s="4"/>
      <c r="H28" s="1"/>
      <c r="I28" s="1"/>
      <c r="J28" s="1"/>
      <c r="L28" s="1"/>
      <c r="M28" s="26"/>
      <c r="O28" s="1"/>
    </row>
    <row r="29" spans="2:16" x14ac:dyDescent="0.3">
      <c r="C29" s="66"/>
      <c r="D29" s="5"/>
      <c r="E29" s="5"/>
      <c r="G29" s="11"/>
      <c r="I29" s="7"/>
      <c r="J29" s="7"/>
      <c r="M29" s="87"/>
      <c r="N29" s="1"/>
    </row>
    <row r="30" spans="2:16" x14ac:dyDescent="0.3">
      <c r="B30" s="97"/>
      <c r="C30" s="98"/>
      <c r="D30" s="11"/>
      <c r="E30" s="4"/>
      <c r="F30" s="7"/>
      <c r="G30" s="7"/>
      <c r="H30" s="1"/>
      <c r="J30" s="11"/>
      <c r="K30" s="4"/>
      <c r="M30" s="26"/>
      <c r="O30" s="1"/>
    </row>
    <row r="31" spans="2:16" x14ac:dyDescent="0.3">
      <c r="B31" s="31" t="s">
        <v>11</v>
      </c>
      <c r="C31" s="59">
        <f>C9</f>
        <v>14487500</v>
      </c>
      <c r="D31" s="9"/>
      <c r="E31" s="9"/>
      <c r="F31" s="10"/>
      <c r="G31" s="10"/>
      <c r="H31" s="1"/>
      <c r="J31" s="8"/>
      <c r="K31" s="4"/>
      <c r="M31" s="87"/>
      <c r="N31" s="1"/>
      <c r="O31" s="1"/>
    </row>
    <row r="32" spans="2:16" x14ac:dyDescent="0.3">
      <c r="B32" s="31" t="s">
        <v>12</v>
      </c>
      <c r="C32" s="59">
        <f>N18</f>
        <v>0</v>
      </c>
      <c r="D32" s="9"/>
      <c r="E32" s="9"/>
      <c r="F32" s="85"/>
      <c r="J32" s="10"/>
      <c r="K32" s="4"/>
      <c r="M32" s="87"/>
      <c r="N32" s="1"/>
      <c r="P32" s="4"/>
    </row>
    <row r="33" spans="2:15" ht="33" x14ac:dyDescent="0.3">
      <c r="B33" s="31" t="s">
        <v>25</v>
      </c>
      <c r="C33" s="59"/>
      <c r="D33" s="9"/>
      <c r="E33" s="9"/>
      <c r="F33" s="10"/>
      <c r="G33" s="10"/>
      <c r="J33" s="10"/>
      <c r="K33" s="4"/>
      <c r="M33" s="87"/>
      <c r="N33" s="1"/>
      <c r="O33" s="1"/>
    </row>
    <row r="34" spans="2:15" x14ac:dyDescent="0.3">
      <c r="B34" s="31" t="s">
        <v>10</v>
      </c>
      <c r="C34" s="59">
        <f>C28</f>
        <v>0</v>
      </c>
      <c r="D34" s="9"/>
      <c r="E34" s="9"/>
      <c r="F34" s="10"/>
      <c r="G34" s="10"/>
      <c r="H34" s="1"/>
      <c r="J34" s="10"/>
      <c r="K34" s="4"/>
      <c r="M34" s="4"/>
      <c r="N34" s="1"/>
      <c r="O34" s="1"/>
    </row>
    <row r="35" spans="2:15" ht="33" x14ac:dyDescent="0.3">
      <c r="B35" s="32" t="s">
        <v>30</v>
      </c>
      <c r="C35" s="79">
        <f>C31+C32+C33+C34</f>
        <v>14487500</v>
      </c>
      <c r="D35" s="8"/>
      <c r="E35" s="4"/>
      <c r="F35" s="15"/>
      <c r="G35" s="4" t="s">
        <v>31</v>
      </c>
      <c r="J35" s="1"/>
      <c r="K35" s="4"/>
      <c r="M35" s="4"/>
      <c r="N35" s="1"/>
      <c r="O35" s="1"/>
    </row>
    <row r="36" spans="2:15" x14ac:dyDescent="0.3">
      <c r="B36" s="32" t="s">
        <v>7</v>
      </c>
      <c r="C36" s="79">
        <f>ROUND(C35*0.9,0)</f>
        <v>13038750</v>
      </c>
      <c r="D36" s="8"/>
      <c r="E36" s="4"/>
      <c r="J36" s="1"/>
      <c r="K36" s="4"/>
      <c r="M36" s="4"/>
      <c r="N36" s="1"/>
      <c r="O36" s="1"/>
    </row>
    <row r="37" spans="2:15" x14ac:dyDescent="0.3">
      <c r="B37" s="32" t="s">
        <v>8</v>
      </c>
      <c r="C37" s="79">
        <f>MROUND(C35*80%,1)</f>
        <v>11590000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26</v>
      </c>
      <c r="C38" s="79">
        <f>O18</f>
        <v>0</v>
      </c>
      <c r="D38" s="4"/>
      <c r="E38" s="4"/>
      <c r="F38" s="4"/>
      <c r="J38" s="1"/>
      <c r="K38" s="4"/>
      <c r="M38" s="33"/>
      <c r="N38" s="1"/>
      <c r="O38" s="1"/>
    </row>
    <row r="39" spans="2:15" x14ac:dyDescent="0.3">
      <c r="B39" s="31" t="s">
        <v>27</v>
      </c>
      <c r="C39" s="79">
        <f>D9+N18</f>
        <v>0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1"/>
      <c r="F40" s="85"/>
    </row>
    <row r="41" spans="2:15" x14ac:dyDescent="0.3">
      <c r="B41" s="1"/>
      <c r="F41" s="85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  <c r="M47" s="34"/>
    </row>
    <row r="48" spans="2:15" x14ac:dyDescent="0.3">
      <c r="B48" s="1"/>
    </row>
    <row r="49" spans="2:11" x14ac:dyDescent="0.3">
      <c r="B49" s="1"/>
    </row>
    <row r="50" spans="2:11" x14ac:dyDescent="0.3">
      <c r="B50" s="1"/>
      <c r="C50" s="57"/>
    </row>
    <row r="51" spans="2:11" x14ac:dyDescent="0.3">
      <c r="B51" s="1"/>
      <c r="C51" s="57"/>
    </row>
    <row r="52" spans="2:11" x14ac:dyDescent="0.3">
      <c r="B52" s="1"/>
      <c r="C52" s="57"/>
    </row>
    <row r="53" spans="2:11" x14ac:dyDescent="0.3">
      <c r="B53" s="1"/>
    </row>
    <row r="54" spans="2:11" x14ac:dyDescent="0.3">
      <c r="B54" s="1"/>
      <c r="C54" s="57"/>
    </row>
    <row r="55" spans="2:11" x14ac:dyDescent="0.3">
      <c r="B55" s="1"/>
      <c r="C55" s="57"/>
      <c r="F55" s="15"/>
      <c r="G55" s="15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</row>
    <row r="59" spans="2:11" x14ac:dyDescent="0.3">
      <c r="B59" s="1"/>
      <c r="C59" s="57"/>
      <c r="G59" s="35"/>
      <c r="H59" s="35"/>
      <c r="I59" s="35"/>
      <c r="J59" s="35"/>
      <c r="K59" s="6"/>
    </row>
    <row r="60" spans="2:11" x14ac:dyDescent="0.3">
      <c r="B60" s="1"/>
      <c r="C60" s="57"/>
      <c r="G60" s="33"/>
      <c r="H60" s="1"/>
      <c r="I60" s="33"/>
      <c r="J60" s="33"/>
    </row>
    <row r="61" spans="2:11" x14ac:dyDescent="0.3">
      <c r="B61" s="1"/>
      <c r="C61" s="57"/>
      <c r="G61" s="33"/>
      <c r="H61" s="33"/>
      <c r="I61" s="43"/>
      <c r="J61" s="43"/>
    </row>
    <row r="62" spans="2:11" x14ac:dyDescent="0.3">
      <c r="B62" s="1"/>
      <c r="C62" s="57"/>
      <c r="G62" s="33"/>
      <c r="H62" s="33"/>
      <c r="I62" s="33"/>
      <c r="J62" s="33"/>
    </row>
    <row r="63" spans="2:11" x14ac:dyDescent="0.3">
      <c r="B63" s="1"/>
      <c r="C63" s="57"/>
      <c r="G63" s="33"/>
      <c r="H63" s="36"/>
      <c r="I63" s="33"/>
      <c r="J63" s="33"/>
    </row>
    <row r="64" spans="2:11" x14ac:dyDescent="0.3">
      <c r="B64" s="1"/>
      <c r="C64" s="57"/>
      <c r="G64" s="33"/>
      <c r="H64" s="33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  <c r="G75" s="3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</row>
    <row r="86" spans="2:7" x14ac:dyDescent="0.3">
      <c r="B86" s="1"/>
      <c r="C86" s="57"/>
    </row>
    <row r="87" spans="2:7" x14ac:dyDescent="0.3">
      <c r="B87" s="1">
        <f>3350000/300</f>
        <v>11166.666666666666</v>
      </c>
      <c r="C87" s="57"/>
    </row>
    <row r="88" spans="2:7" x14ac:dyDescent="0.3">
      <c r="B88" s="1">
        <f>B87/10.764</f>
        <v>1037.4086461042982</v>
      </c>
      <c r="C88" s="57"/>
    </row>
    <row r="89" spans="2:7" x14ac:dyDescent="0.3">
      <c r="B89" s="1"/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>
        <f>1969*10.764</f>
        <v>21194.315999999999</v>
      </c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</sheetData>
  <mergeCells count="6">
    <mergeCell ref="B20:C20"/>
    <mergeCell ref="B25:C25"/>
    <mergeCell ref="B30:C30"/>
    <mergeCell ref="B3:G3"/>
    <mergeCell ref="B11:C11"/>
    <mergeCell ref="B4:G4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T16"/>
  <sheetViews>
    <sheetView workbookViewId="0">
      <selection activeCell="T17" sqref="T17"/>
    </sheetView>
  </sheetViews>
  <sheetFormatPr defaultRowHeight="15" x14ac:dyDescent="0.25"/>
  <sheetData>
    <row r="16" spans="20:20" x14ac:dyDescent="0.25">
      <c r="T16">
        <f>1600000/332</f>
        <v>4819.2771084337346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V14:W15"/>
  <sheetViews>
    <sheetView workbookViewId="0">
      <selection activeCell="T20" sqref="T20"/>
    </sheetView>
  </sheetViews>
  <sheetFormatPr defaultRowHeight="15" x14ac:dyDescent="0.25"/>
  <cols>
    <col min="22" max="22" width="14.5703125" customWidth="1"/>
  </cols>
  <sheetData>
    <row r="14" spans="22:23" x14ac:dyDescent="0.25">
      <c r="V14">
        <f>1000000/1668</f>
        <v>599.52038369304557</v>
      </c>
      <c r="W14" t="s">
        <v>40</v>
      </c>
    </row>
    <row r="15" spans="22:23" x14ac:dyDescent="0.25">
      <c r="V15" s="93">
        <f>V14*10.764</f>
        <v>6453.2374100719426</v>
      </c>
      <c r="W15" s="93" t="s">
        <v>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X13"/>
  <sheetViews>
    <sheetView workbookViewId="0">
      <selection activeCell="X17" sqref="X17"/>
    </sheetView>
  </sheetViews>
  <sheetFormatPr defaultRowHeight="15" x14ac:dyDescent="0.25"/>
  <sheetData>
    <row r="13" spans="24:24" x14ac:dyDescent="0.25">
      <c r="X13">
        <f>40000000/2553.9</f>
        <v>15662.320372763224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T13:U13"/>
  <sheetViews>
    <sheetView workbookViewId="0">
      <selection activeCell="V23" sqref="V23"/>
    </sheetView>
  </sheetViews>
  <sheetFormatPr defaultRowHeight="15" x14ac:dyDescent="0.25"/>
  <sheetData>
    <row r="13" spans="20:21" x14ac:dyDescent="0.25">
      <c r="T13">
        <f>2500000/560</f>
        <v>4464.2857142857147</v>
      </c>
      <c r="U13" t="s"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38A-A059-4703-BBEA-6B7971F1BA48}">
  <dimension ref="T12"/>
  <sheetViews>
    <sheetView workbookViewId="0">
      <selection activeCell="X23" sqref="X23"/>
    </sheetView>
  </sheetViews>
  <sheetFormatPr defaultRowHeight="15" x14ac:dyDescent="0.25"/>
  <sheetData>
    <row r="12" spans="20:20" x14ac:dyDescent="0.25">
      <c r="T12">
        <f>1450000/300</f>
        <v>4833.333333333333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Sheet2</vt:lpstr>
      <vt:lpstr>Sheet3</vt:lpstr>
      <vt:lpstr>Sheet4</vt:lpstr>
      <vt:lpstr>Sheet5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2024-04-23T06:19:56Z</dcterms:modified>
</cp:coreProperties>
</file>