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TI\05.04.2024\UTI Tower\"/>
    </mc:Choice>
  </mc:AlternateContent>
  <xr:revisionPtr revIDLastSave="0" documentId="13_ncr:1_{4F0973E5-DC8B-4BAB-BD3F-4ECCBE9F19EB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0-20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  <sheet name="Sheet15" sheetId="30" r:id="rId19"/>
    <sheet name="Sheet16" sheetId="31" r:id="rId20"/>
    <sheet name="Sheet17" sheetId="32" r:id="rId21"/>
    <sheet name="Sheet18" sheetId="33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5" i="4" l="1"/>
  <c r="C8" i="25"/>
  <c r="E13" i="25"/>
  <c r="P19" i="4" l="1"/>
  <c r="Q19" i="4" s="1"/>
  <c r="J19" i="4"/>
  <c r="I19" i="4"/>
  <c r="Q18" i="4"/>
  <c r="P18" i="4"/>
  <c r="J18" i="4"/>
  <c r="I18" i="4"/>
  <c r="P17" i="4"/>
  <c r="Q17" i="4" s="1"/>
  <c r="J17" i="4"/>
  <c r="I17" i="4"/>
  <c r="P16" i="4"/>
  <c r="Q16" i="4" s="1"/>
  <c r="J16" i="4"/>
  <c r="I16" i="4"/>
  <c r="P15" i="4"/>
  <c r="Q15" i="4" s="1"/>
  <c r="J15" i="4"/>
  <c r="I15" i="4"/>
  <c r="Q14" i="4"/>
  <c r="P14" i="4"/>
  <c r="J14" i="4"/>
  <c r="I14" i="4"/>
  <c r="P13" i="4"/>
  <c r="Q13" i="4" s="1"/>
  <c r="J13" i="4"/>
  <c r="I13" i="4"/>
  <c r="P12" i="4"/>
  <c r="J12" i="4"/>
  <c r="I12" i="4"/>
  <c r="P11" i="4"/>
  <c r="J11" i="4"/>
  <c r="I11" i="4"/>
  <c r="P10" i="4"/>
  <c r="J10" i="4"/>
  <c r="I10" i="4"/>
  <c r="P9" i="4"/>
  <c r="J9" i="4"/>
  <c r="I9" i="4"/>
  <c r="P8" i="4"/>
  <c r="J8" i="4"/>
  <c r="I8" i="4"/>
  <c r="P7" i="4"/>
  <c r="J7" i="4"/>
  <c r="I7" i="4"/>
  <c r="P6" i="4"/>
  <c r="J6" i="4"/>
  <c r="I6" i="4"/>
  <c r="P5" i="4"/>
  <c r="J5" i="4"/>
  <c r="I5" i="4"/>
  <c r="P4" i="4"/>
  <c r="J4" i="4"/>
  <c r="I4" i="4"/>
  <c r="P3" i="4"/>
  <c r="J3" i="4"/>
  <c r="I3" i="4"/>
  <c r="P2" i="4"/>
  <c r="J2" i="4"/>
  <c r="I2" i="4"/>
  <c r="H39" i="4"/>
  <c r="J54" i="4" l="1"/>
  <c r="J56" i="4" s="1"/>
  <c r="J49" i="4"/>
  <c r="J48" i="4"/>
  <c r="J47" i="4"/>
  <c r="C4" i="25"/>
  <c r="J39" i="4"/>
  <c r="J31" i="4"/>
  <c r="J32" i="4"/>
  <c r="J33" i="4"/>
  <c r="J34" i="4"/>
  <c r="J35" i="4"/>
  <c r="J36" i="4"/>
  <c r="J37" i="4"/>
  <c r="J30" i="4"/>
  <c r="S31" i="4"/>
  <c r="S32" i="4"/>
  <c r="S33" i="4"/>
  <c r="S34" i="4"/>
  <c r="S35" i="4"/>
  <c r="S36" i="4"/>
  <c r="S37" i="4"/>
  <c r="S30" i="4"/>
  <c r="J55" i="4" l="1"/>
  <c r="E43" i="4"/>
  <c r="E42" i="4"/>
  <c r="H31" i="4"/>
  <c r="H32" i="4" s="1"/>
  <c r="Q39" i="4"/>
  <c r="Q37" i="4"/>
  <c r="Q36" i="4"/>
  <c r="Q35" i="4"/>
  <c r="Q34" i="4"/>
  <c r="Q33" i="4"/>
  <c r="Q32" i="4"/>
  <c r="Q31" i="4"/>
  <c r="Q30" i="4"/>
  <c r="O37" i="4"/>
  <c r="O36" i="4"/>
  <c r="O35" i="4"/>
  <c r="O34" i="4"/>
  <c r="O33" i="4"/>
  <c r="O32" i="4"/>
  <c r="O31" i="4"/>
  <c r="O30" i="4"/>
  <c r="I38" i="4"/>
  <c r="I30" i="4"/>
  <c r="G51" i="4"/>
  <c r="G43" i="4"/>
  <c r="H41" i="4"/>
  <c r="G39" i="4"/>
  <c r="H43" i="4" s="1"/>
  <c r="G45" i="4" s="1"/>
  <c r="G47" i="4" s="1"/>
  <c r="G53" i="4" s="1"/>
  <c r="D33" i="4"/>
  <c r="D35" i="4" s="1"/>
  <c r="D29" i="4"/>
  <c r="B16" i="4"/>
  <c r="C16" i="4" s="1"/>
  <c r="D16" i="4" s="1"/>
  <c r="E16" i="4"/>
  <c r="B15" i="4"/>
  <c r="C15" i="4" s="1"/>
  <c r="D15" i="4" s="1"/>
  <c r="E15" i="4"/>
  <c r="B14" i="4"/>
  <c r="C14" i="4" s="1"/>
  <c r="D14" i="4" s="1"/>
  <c r="E14" i="4"/>
  <c r="B13" i="4"/>
  <c r="C13" i="4" s="1"/>
  <c r="D13" i="4" s="1"/>
  <c r="E13" i="4"/>
  <c r="B12" i="4"/>
  <c r="C12" i="4" s="1"/>
  <c r="D12" i="4" s="1"/>
  <c r="E12" i="4"/>
  <c r="B11" i="4"/>
  <c r="C11" i="4" s="1"/>
  <c r="D11" i="4" s="1"/>
  <c r="E11" i="4"/>
  <c r="B10" i="4"/>
  <c r="C10" i="4" s="1"/>
  <c r="D10" i="4" s="1"/>
  <c r="E10" i="4"/>
  <c r="B9" i="4"/>
  <c r="C9" i="4" s="1"/>
  <c r="D9" i="4" s="1"/>
  <c r="E9" i="4"/>
  <c r="B8" i="4"/>
  <c r="C8" i="4" s="1"/>
  <c r="D8" i="4" s="1"/>
  <c r="E8" i="4"/>
  <c r="B7" i="4"/>
  <c r="C7" i="4" s="1"/>
  <c r="D7" i="4" s="1"/>
  <c r="E7" i="4"/>
  <c r="B6" i="4"/>
  <c r="C6" i="4" s="1"/>
  <c r="D6" i="4" s="1"/>
  <c r="E6" i="4"/>
  <c r="B5" i="4"/>
  <c r="C5" i="4" s="1"/>
  <c r="D5" i="4" s="1"/>
  <c r="E5" i="4"/>
  <c r="B4" i="4"/>
  <c r="C4" i="4" s="1"/>
  <c r="D4" i="4" s="1"/>
  <c r="E4" i="4"/>
  <c r="B3" i="4"/>
  <c r="C3" i="4" s="1"/>
  <c r="D3" i="4" s="1"/>
  <c r="E3" i="4"/>
  <c r="B2" i="4"/>
  <c r="C2" i="4" s="1"/>
  <c r="D2" i="4" s="1"/>
  <c r="E2" i="4"/>
  <c r="C13" i="25"/>
  <c r="C20" i="25"/>
  <c r="C16" i="25"/>
  <c r="C17" i="25" s="1"/>
  <c r="C5" i="25"/>
  <c r="H3" i="4" l="1"/>
  <c r="G3" i="4"/>
  <c r="F3" i="4"/>
  <c r="F5" i="4"/>
  <c r="H5" i="4"/>
  <c r="G5" i="4"/>
  <c r="H7" i="4"/>
  <c r="G7" i="4"/>
  <c r="F7" i="4"/>
  <c r="F9" i="4"/>
  <c r="H9" i="4"/>
  <c r="G9" i="4"/>
  <c r="H11" i="4"/>
  <c r="G11" i="4"/>
  <c r="F11" i="4"/>
  <c r="F13" i="4"/>
  <c r="H13" i="4"/>
  <c r="G13" i="4"/>
  <c r="H15" i="4"/>
  <c r="G15" i="4"/>
  <c r="F15" i="4"/>
  <c r="G2" i="4"/>
  <c r="F2" i="4"/>
  <c r="H2" i="4"/>
  <c r="H4" i="4"/>
  <c r="G4" i="4"/>
  <c r="F4" i="4"/>
  <c r="G6" i="4"/>
  <c r="F6" i="4"/>
  <c r="H6" i="4"/>
  <c r="H8" i="4"/>
  <c r="G8" i="4"/>
  <c r="F8" i="4"/>
  <c r="G10" i="4"/>
  <c r="F10" i="4"/>
  <c r="H10" i="4"/>
  <c r="H12" i="4"/>
  <c r="G12" i="4"/>
  <c r="F12" i="4"/>
  <c r="G14" i="4"/>
  <c r="F14" i="4"/>
  <c r="H14" i="4"/>
  <c r="H16" i="4"/>
  <c r="G16" i="4"/>
  <c r="F16" i="4"/>
  <c r="I31" i="4"/>
  <c r="I32" i="4"/>
  <c r="H33" i="4"/>
  <c r="C7" i="25"/>
  <c r="E5" i="25"/>
  <c r="E17" i="25"/>
  <c r="C19" i="25"/>
  <c r="C21" i="25" s="1"/>
  <c r="E21" i="25" s="1"/>
  <c r="C9" i="25" l="1"/>
  <c r="E9" i="25" s="1"/>
  <c r="H34" i="4"/>
  <c r="I33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I34" i="4" l="1"/>
  <c r="H3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H36" i="4" l="1"/>
  <c r="I35" i="4"/>
  <c r="J3" i="24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I36" i="4" l="1"/>
  <c r="H37" i="4"/>
  <c r="I37" i="4" s="1"/>
  <c r="C84" i="23"/>
  <c r="C23" i="23"/>
  <c r="C7" i="23"/>
  <c r="C8" i="23" s="1"/>
  <c r="C6" i="23"/>
  <c r="C5" i="23"/>
  <c r="C14" i="23" s="1"/>
  <c r="I39" i="4" l="1"/>
  <c r="C10" i="23"/>
  <c r="C11" i="23" s="1"/>
  <c r="C12" i="23" s="1"/>
  <c r="C13" i="23" s="1"/>
  <c r="C16" i="23" s="1"/>
  <c r="C19" i="23" s="1"/>
  <c r="C25" i="23" s="1"/>
  <c r="C20" i="23" l="1"/>
  <c r="C21" i="23"/>
  <c r="P20" i="4" l="1"/>
  <c r="Q20" i="4" s="1"/>
  <c r="J20" i="4"/>
  <c r="I20" i="4"/>
  <c r="E20" i="4"/>
  <c r="E19" i="4"/>
  <c r="E18" i="4"/>
  <c r="E17" i="4"/>
  <c r="B17" i="4" l="1"/>
  <c r="F17" i="4" s="1"/>
  <c r="B19" i="4"/>
  <c r="F19" i="4" s="1"/>
  <c r="B18" i="4"/>
  <c r="F18" i="4" s="1"/>
  <c r="B20" i="4"/>
  <c r="C20" i="4" l="1"/>
  <c r="G20" i="4" s="1"/>
  <c r="F20" i="4"/>
  <c r="C19" i="4"/>
  <c r="G19" i="4" s="1"/>
  <c r="C18" i="4"/>
  <c r="G18" i="4" s="1"/>
  <c r="C17" i="4"/>
  <c r="G17" i="4" s="1"/>
  <c r="D20" i="4"/>
  <c r="H20" i="4" s="1"/>
  <c r="D19" i="4"/>
  <c r="H19" i="4" s="1"/>
  <c r="D17" i="4"/>
  <c r="H17" i="4" s="1"/>
  <c r="D18" i="4" l="1"/>
  <c r="H18" i="4" s="1"/>
</calcChain>
</file>

<file path=xl/sharedStrings.xml><?xml version="1.0" encoding="utf-8"?>
<sst xmlns="http://schemas.openxmlformats.org/spreadsheetml/2006/main" count="170" uniqueCount="105">
  <si>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</si>
  <si>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</si>
  <si>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</si>
  <si>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</si>
  <si>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</si>
  <si>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</si>
  <si>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</si>
  <si>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</si>
  <si>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</si>
  <si>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</si>
  <si>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</si>
  <si>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</si>
  <si>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</si>
  <si>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</si>
  <si>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</si>
  <si>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</si>
  <si>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</si>
  <si>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</si>
  <si>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</si>
  <si>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</si>
  <si>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</si>
  <si>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</si>
  <si>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</si>
  <si>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</si>
  <si>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carpet area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</si>
  <si>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</si>
  <si>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</si>
  <si>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</si>
  <si>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</si>
  <si>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</si>
  <si>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</si>
  <si>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</si>
  <si>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</si>
  <si>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</si>
  <si>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</si>
  <si>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</si>
  <si>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</si>
  <si>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</si>
  <si>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</si>
  <si>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</si>
  <si>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</si>
  <si>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</si>
  <si>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</si>
  <si>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</si>
  <si>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</si>
  <si>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</si>
  <si>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</si>
  <si>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</si>
  <si>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</si>
  <si>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</si>
  <si>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</si>
  <si>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</si>
  <si>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</si>
  <si>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</si>
  <si>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</si>
  <si>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</si>
  <si>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</si>
  <si>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</si>
  <si>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</si>
  <si>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</si>
  <si>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</si>
  <si>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</si>
  <si>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</si>
  <si>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</si>
  <si>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</si>
  <si>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(-) Land Cost</t>
  </si>
  <si>
    <t>Depreciation:
80% (for Building between 10 to 20 years)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</si>
  <si>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</si>
  <si>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</si>
  <si>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</si>
  <si>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</si>
  <si>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</si>
  <si>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</si>
  <si>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</si>
  <si>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Rate</t>
  </si>
  <si>
    <t>FMV</t>
  </si>
  <si>
    <t>rate on BUA</t>
  </si>
  <si>
    <t>Land and Building known as "UTI Tower", Plot No. C-1, 'Gn' Block, Bandra - Kurla Complex, Behind
Asian Heart Institute, Bharat Nagar Road, Bandra (East), Mumbai - 400 051.</t>
  </si>
  <si>
    <t>Prev. Val. -2021 - YPCVL</t>
  </si>
  <si>
    <t>Selling Price Method</t>
  </si>
  <si>
    <t>Commercial Office BUA</t>
  </si>
  <si>
    <t>Structure - BMC Approved Letter dated 03.05.1994</t>
  </si>
  <si>
    <t>Area in Sq. M.</t>
  </si>
  <si>
    <t>Area Persmissible</t>
  </si>
  <si>
    <t>Ground Floor</t>
  </si>
  <si>
    <t>Car Parking</t>
  </si>
  <si>
    <t>First Floor</t>
  </si>
  <si>
    <t>Rate Each Parking</t>
  </si>
  <si>
    <t>Second Floor</t>
  </si>
  <si>
    <t>Third Floor</t>
  </si>
  <si>
    <t>Fourth Floor</t>
  </si>
  <si>
    <t>Total Value</t>
  </si>
  <si>
    <t>Fifth Floor</t>
  </si>
  <si>
    <t>Sixth Floor</t>
  </si>
  <si>
    <t>Seventh Floor</t>
  </si>
  <si>
    <t>Basement Floor</t>
  </si>
  <si>
    <t>Total Area</t>
  </si>
  <si>
    <t>Main Lobby Area</t>
  </si>
  <si>
    <t>Total BUA</t>
  </si>
  <si>
    <t xml:space="preserve">Rate </t>
  </si>
  <si>
    <t>Rate Each Car Park.</t>
  </si>
  <si>
    <t>Rate on BUA</t>
  </si>
  <si>
    <t>Incl. Car Parking</t>
  </si>
  <si>
    <t>Final Valuation</t>
  </si>
  <si>
    <t>Previous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</si>
</sst>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.000_ ;_ * \-#,##0.0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2" fillId="0" borderId="0" xfId="1" applyFont="1"/>
    <xf numFmtId="43" fontId="2" fillId="0" borderId="9" xfId="1" applyFont="1" applyBorder="1"/>
    <xf numFmtId="3" fontId="0" fillId="0" borderId="0" xfId="0" applyNumberFormat="1"/>
    <xf numFmtId="3" fontId="0" fillId="2" borderId="9" xfId="0" applyNumberFormat="1" applyFill="1" applyBorder="1"/>
    <xf numFmtId="3" fontId="2" fillId="2" borderId="9" xfId="0" applyNumberFormat="1" applyFont="1" applyFill="1" applyBorder="1"/>
    <xf numFmtId="3" fontId="0" fillId="0" borderId="9" xfId="0" applyNumberFormat="1" applyBorder="1" applyAlignment="1">
      <alignment wrapText="1"/>
    </xf>
    <xf numFmtId="3" fontId="2" fillId="0" borderId="0" xfId="0" applyNumberFormat="1" applyFont="1"/>
    <xf numFmtId="3" fontId="0" fillId="0" borderId="9" xfId="0" applyNumberFormat="1" applyBorder="1"/>
    <xf numFmtId="3" fontId="2" fillId="0" borderId="9" xfId="0" applyNumberFormat="1" applyFont="1" applyBorder="1" applyAlignment="1">
      <alignment wrapText="1"/>
    </xf>
    <xf numFmtId="3" fontId="2" fillId="0" borderId="9" xfId="0" applyNumberFormat="1" applyFont="1" applyBorder="1"/>
    <xf numFmtId="165" fontId="0" fillId="0" borderId="9" xfId="1" applyNumberFormat="1" applyFont="1" applyBorder="1"/>
    <xf numFmtId="43" fontId="2" fillId="2" borderId="9" xfId="1" applyFont="1" applyFill="1" applyBorder="1"/>
    <xf numFmtId="165" fontId="2" fillId="0" borderId="9" xfId="1" applyNumberFormat="1" applyFont="1" applyBorder="1"/>
    <xf numFmtId="43" fontId="2" fillId="2" borderId="0" xfId="1" applyFont="1" applyFill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202435</xdr:colOff>
      <xdr:row>46</xdr:row>
      <xdr:rowOff>144081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79A93F-1525-4FAB-A04F-0E77011F7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71235" cy="8640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430642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7D1BB5-0A14-4EC1-9E9C-09E3E9B10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51442" cy="857369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288172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8B32E4-492C-4E9B-8955-3837F5D6D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56972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164330</xdr:colOff>
      <xdr:row>45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894A75-9219-4C64-9DB4-7DD955914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33130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202435</xdr:colOff>
      <xdr:row>45</xdr:row>
      <xdr:rowOff>144091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05EAD9-70F4-40BE-B2B6-FFB0A000E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71235" cy="8716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573537</xdr:colOff>
      <xdr:row>46</xdr:row>
      <xdr:rowOff>20229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3366D8-8003-4544-A4C3-B443FFF14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94337" cy="8449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202435</xdr:colOff>
      <xdr:row>46</xdr:row>
      <xdr:rowOff>125065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F24518-A7AC-48C1-9648-9EA6B7FCE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71235" cy="88880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106747</xdr:colOff>
      <xdr:row>46</xdr:row>
      <xdr:rowOff>106013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ECD20F-5546-4E1F-87C4-77626DDA4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27547" cy="8869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221063</xdr:colOff>
      <xdr:row>45</xdr:row>
      <xdr:rowOff>77407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00AC51-CF0A-40EC-A193-3853C2AA6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41863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306544</xdr:colOff>
      <xdr:row>45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EC3AA2-6F97-4876-9C03-048C91FD5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98544" cy="8688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335123</xdr:colOff>
      <xdr:row>45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6122C2-8508-4865-83D1-993F96EC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27123" cy="8573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F9" sqref="F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60</v>
      </c>
      <c r="C3" s="56">
        <v>327400</v>
      </c>
      <c r="D3" s="45"/>
      <c r="E3" s="45"/>
      <c r="F3" s="45"/>
      <c r="H3" s="59" t="s">
        <v>38</v>
      </c>
      <c r="I3" s="59"/>
      <c r="J3" s="59" t="s">
        <v>39</v>
      </c>
      <c r="K3" s="59" t="s">
        <v>40</v>
      </c>
      <c r="L3" s="59" t="s">
        <v>41</v>
      </c>
    </row>
    <row r="4" spans="2:12" x14ac:dyDescent="0.25">
      <c r="B4" s="45" t="s">
        <v>61</v>
      </c>
      <c r="C4" s="56">
        <f>C3*0%</f>
        <v>0</v>
      </c>
      <c r="D4" s="45"/>
      <c r="E4" s="45"/>
      <c r="F4" s="45"/>
      <c r="H4" s="60" t="s">
        <v>42</v>
      </c>
      <c r="I4" s="45" t="s">
        <v>43</v>
      </c>
      <c r="J4" s="45" t="s">
        <v>44</v>
      </c>
      <c r="K4" s="45">
        <v>2554.8123374210331</v>
      </c>
      <c r="L4" s="45">
        <v>2248.2348569305091</v>
      </c>
    </row>
    <row r="5" spans="2:12" x14ac:dyDescent="0.25">
      <c r="B5" s="45" t="s">
        <v>62</v>
      </c>
      <c r="C5" s="61">
        <f>C3+C4</f>
        <v>327400</v>
      </c>
      <c r="D5" s="62" t="s">
        <v>63</v>
      </c>
      <c r="E5" s="63">
        <f>C5/10.764</f>
        <v>30416.20215533259</v>
      </c>
      <c r="F5" s="62" t="s">
        <v>64</v>
      </c>
      <c r="H5" s="64" t="s">
        <v>45</v>
      </c>
      <c r="I5" s="60">
        <v>0.95</v>
      </c>
      <c r="J5" s="45"/>
      <c r="K5" s="45" t="s">
        <v>46</v>
      </c>
      <c r="L5" s="45" t="s">
        <v>43</v>
      </c>
    </row>
    <row r="6" spans="2:12" x14ac:dyDescent="0.25">
      <c r="B6" s="45" t="s">
        <v>65</v>
      </c>
      <c r="C6" s="56">
        <v>150620</v>
      </c>
      <c r="D6" s="45"/>
      <c r="E6" s="45"/>
      <c r="F6" s="45"/>
      <c r="H6" s="65" t="s">
        <v>47</v>
      </c>
      <c r="I6" s="60">
        <v>0.9</v>
      </c>
      <c r="J6" s="45" t="s">
        <v>48</v>
      </c>
      <c r="K6" s="45" t="s">
        <v>49</v>
      </c>
      <c r="L6" s="45" t="s">
        <v>50</v>
      </c>
    </row>
    <row r="7" spans="2:12" x14ac:dyDescent="0.25">
      <c r="B7" s="45"/>
      <c r="C7" s="56">
        <f>C5-C6</f>
        <v>176780</v>
      </c>
      <c r="D7" s="45"/>
      <c r="E7" s="45"/>
      <c r="F7" s="45"/>
      <c r="H7" s="64" t="s">
        <v>51</v>
      </c>
      <c r="I7" s="60">
        <v>0.8</v>
      </c>
      <c r="J7" s="45"/>
      <c r="K7" s="64" t="s">
        <v>47</v>
      </c>
      <c r="L7" s="60">
        <v>0.05</v>
      </c>
    </row>
    <row r="8" spans="2:12" ht="30" x14ac:dyDescent="0.25">
      <c r="B8" s="66" t="s">
        <v>66</v>
      </c>
      <c r="C8" s="56">
        <f>C7*74%</f>
        <v>130817.2</v>
      </c>
      <c r="D8" s="45"/>
      <c r="E8" s="45"/>
      <c r="F8" s="45"/>
      <c r="H8" s="64" t="s">
        <v>52</v>
      </c>
      <c r="I8" s="60">
        <v>0.7</v>
      </c>
      <c r="J8" s="45"/>
      <c r="K8" s="67" t="s">
        <v>53</v>
      </c>
      <c r="L8" s="60">
        <v>0.1</v>
      </c>
    </row>
    <row r="9" spans="2:12" x14ac:dyDescent="0.25">
      <c r="B9" s="45" t="s">
        <v>67</v>
      </c>
      <c r="C9" s="61">
        <f>C6+C8</f>
        <v>281437.2</v>
      </c>
      <c r="D9" s="62" t="s">
        <v>63</v>
      </c>
      <c r="E9" s="63">
        <f>C9/10.764</f>
        <v>26146.153846153848</v>
      </c>
      <c r="F9" s="62" t="s">
        <v>64</v>
      </c>
      <c r="H9" s="64" t="s">
        <v>54</v>
      </c>
      <c r="I9" s="60">
        <v>0.6</v>
      </c>
      <c r="J9" s="45"/>
      <c r="K9" s="45" t="s">
        <v>55</v>
      </c>
      <c r="L9" s="60">
        <v>0.15</v>
      </c>
    </row>
    <row r="10" spans="2:12" x14ac:dyDescent="0.25">
      <c r="C10" s="68"/>
      <c r="H10" s="45" t="s">
        <v>56</v>
      </c>
      <c r="I10" s="60">
        <v>0.5</v>
      </c>
      <c r="J10" s="45"/>
      <c r="K10" s="45" t="s">
        <v>57</v>
      </c>
      <c r="L10" s="60">
        <v>0.2</v>
      </c>
    </row>
    <row r="11" spans="2:12" x14ac:dyDescent="0.25">
      <c r="B11" s="51" t="s">
        <v>71</v>
      </c>
      <c r="C11" s="70">
        <v>2024</v>
      </c>
      <c r="H11" s="45" t="s">
        <v>58</v>
      </c>
      <c r="I11" s="60">
        <v>0.4</v>
      </c>
      <c r="J11" s="45"/>
      <c r="K11" s="45"/>
      <c r="L11" s="45"/>
    </row>
    <row r="12" spans="2:12" x14ac:dyDescent="0.25">
      <c r="B12" s="51" t="s">
        <v>72</v>
      </c>
      <c r="C12" s="70">
        <v>1998</v>
      </c>
      <c r="D12" s="69"/>
      <c r="H12" s="45" t="s">
        <v>59</v>
      </c>
      <c r="I12" s="60">
        <v>0.3</v>
      </c>
      <c r="J12" s="45"/>
      <c r="K12" s="45"/>
      <c r="L12" s="45"/>
    </row>
    <row r="13" spans="2:12" x14ac:dyDescent="0.25">
      <c r="B13" s="51" t="s">
        <v>73</v>
      </c>
      <c r="C13" s="70">
        <f>C11-C12</f>
        <v>26</v>
      </c>
      <c r="D13">
        <v>100</v>
      </c>
      <c r="E13">
        <f>D13-C13</f>
        <v>74</v>
      </c>
    </row>
    <row r="15" spans="2:12" x14ac:dyDescent="0.25">
      <c r="B15" s="45" t="s">
        <v>60</v>
      </c>
      <c r="C15" s="56">
        <v>93700</v>
      </c>
      <c r="D15" s="45"/>
      <c r="E15" s="45"/>
      <c r="F15" s="45"/>
    </row>
    <row r="16" spans="2:12" x14ac:dyDescent="0.25">
      <c r="B16" s="45" t="s">
        <v>61</v>
      </c>
      <c r="C16" s="56">
        <f>C15*5%</f>
        <v>4685</v>
      </c>
      <c r="D16" s="45"/>
      <c r="E16" s="45"/>
      <c r="F16" s="45"/>
    </row>
    <row r="17" spans="2:6" x14ac:dyDescent="0.25">
      <c r="B17" s="45" t="s">
        <v>62</v>
      </c>
      <c r="C17" s="61">
        <f>C15+C16</f>
        <v>98385</v>
      </c>
      <c r="D17" s="62" t="s">
        <v>63</v>
      </c>
      <c r="E17" s="63">
        <f>C17/10.764</f>
        <v>9140.1895206243044</v>
      </c>
      <c r="F17" s="62" t="s">
        <v>64</v>
      </c>
    </row>
    <row r="18" spans="2:6" x14ac:dyDescent="0.25">
      <c r="B18" s="45" t="s">
        <v>68</v>
      </c>
      <c r="C18" s="56">
        <v>26620</v>
      </c>
      <c r="D18" s="45"/>
      <c r="E18" s="45"/>
      <c r="F18" s="45"/>
    </row>
    <row r="19" spans="2:6" x14ac:dyDescent="0.25">
      <c r="B19" s="45" t="s">
        <v>69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70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67</v>
      </c>
      <c r="C21" s="61">
        <f>C19+C20</f>
        <v>93061</v>
      </c>
      <c r="D21" s="62" t="s">
        <v>63</v>
      </c>
      <c r="E21" s="63">
        <f>C21/10.764</f>
        <v>8645.5778520995918</v>
      </c>
      <c r="F21" s="62" t="s">
        <v>64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8FC81-5191-4E63-9A93-B4793D95E83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F97E2-1924-4BAD-AF5E-42BF66E6911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3F435-EE40-4AA3-85D4-68F13B2826F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708BE-F381-45F6-B4B1-714FDDFE124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91E74-67F7-4AFB-996B-8E412EB1B5C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I12" sqref="I12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30</v>
      </c>
      <c r="B1" s="42" t="s">
        <v>31</v>
      </c>
      <c r="C1" s="42" t="s">
        <v>32</v>
      </c>
      <c r="D1" s="42" t="s">
        <v>31</v>
      </c>
      <c r="E1" s="43" t="s">
        <v>33</v>
      </c>
      <c r="F1" s="43" t="s">
        <v>34</v>
      </c>
      <c r="G1" s="43" t="s">
        <v>35</v>
      </c>
      <c r="H1" s="43" t="s">
        <v>35</v>
      </c>
      <c r="I1" s="44" t="s">
        <v>36</v>
      </c>
      <c r="J1" s="44" t="s">
        <v>37</v>
      </c>
      <c r="K1" s="87"/>
      <c r="L1" s="87"/>
      <c r="M1" s="87"/>
      <c r="N1" s="87"/>
      <c r="O1" s="87"/>
      <c r="P1" s="87"/>
      <c r="Q1" s="87"/>
      <c r="R1" s="87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38</v>
      </c>
      <c r="U2" t="s">
        <v>39</v>
      </c>
      <c r="V2" t="s">
        <v>40</v>
      </c>
      <c r="W2" t="s">
        <v>41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42</v>
      </c>
      <c r="T3" t="s">
        <v>43</v>
      </c>
      <c r="U3" t="s">
        <v>44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45</v>
      </c>
      <c r="T4" s="40">
        <v>0.95</v>
      </c>
      <c r="V4" t="s">
        <v>46</v>
      </c>
      <c r="W4" t="s">
        <v>43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47</v>
      </c>
      <c r="T5" s="40">
        <v>0.9</v>
      </c>
      <c r="U5" t="s">
        <v>48</v>
      </c>
      <c r="V5" t="s">
        <v>49</v>
      </c>
      <c r="W5" t="s">
        <v>50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51</v>
      </c>
      <c r="T6" s="40">
        <v>0.8</v>
      </c>
      <c r="V6" s="47" t="s">
        <v>47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52</v>
      </c>
      <c r="T7" s="40">
        <v>0.7</v>
      </c>
      <c r="V7" s="49" t="s">
        <v>53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54</v>
      </c>
      <c r="T8" s="40">
        <v>0.6</v>
      </c>
      <c r="V8" t="s">
        <v>55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56</v>
      </c>
      <c r="T9" s="40">
        <v>0.5</v>
      </c>
      <c r="V9" t="s">
        <v>57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58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59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07046-A2E1-43FD-ABC8-40B3F03FA19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1640C-689D-4D0D-986B-0DD29F6656A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2429D-2FCA-43AB-815E-FDB0A48C531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T16" sqref="T1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6.8554687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48500</v>
      </c>
      <c r="D3" s="22" t="s">
        <v>76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45500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3000</v>
      </c>
      <c r="D13" s="24"/>
      <c r="F13" s="19"/>
    </row>
    <row r="14" spans="1:6" x14ac:dyDescent="0.25">
      <c r="A14" s="16" t="s">
        <v>15</v>
      </c>
      <c r="B14" s="20"/>
      <c r="C14" s="21">
        <f>C5</f>
        <v>45500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48500</v>
      </c>
      <c r="D16"/>
      <c r="E16" s="19"/>
    </row>
    <row r="17" spans="1:5" x14ac:dyDescent="0.25">
      <c r="B17" s="25"/>
      <c r="C17" s="26"/>
      <c r="D17"/>
      <c r="E17" s="19"/>
    </row>
    <row r="18" spans="1:5" x14ac:dyDescent="0.25">
      <c r="A18" s="29" t="s">
        <v>24</v>
      </c>
      <c r="B18" s="7"/>
      <c r="C18" s="31">
        <v>107190.33</v>
      </c>
      <c r="D18"/>
      <c r="E18" s="19"/>
    </row>
    <row r="19" spans="1:5" x14ac:dyDescent="0.25">
      <c r="A19" s="16" t="s">
        <v>75</v>
      </c>
      <c r="B19" s="6"/>
      <c r="C19" s="32">
        <f>C18*C16</f>
        <v>5198731005</v>
      </c>
      <c r="D19"/>
      <c r="E19" s="33"/>
    </row>
    <row r="20" spans="1:5" x14ac:dyDescent="0.25">
      <c r="A20" s="16" t="s">
        <v>25</v>
      </c>
      <c r="C20" s="34">
        <f>C19*90%</f>
        <v>4678857904.5</v>
      </c>
      <c r="D20"/>
      <c r="E20" s="19"/>
    </row>
    <row r="21" spans="1:5" x14ac:dyDescent="0.25">
      <c r="A21" s="16" t="s">
        <v>26</v>
      </c>
      <c r="C21" s="34">
        <f>C19*80%</f>
        <v>4158984804</v>
      </c>
      <c r="D21"/>
      <c r="E21" s="19"/>
    </row>
    <row r="22" spans="1:5" x14ac:dyDescent="0.25">
      <c r="A22" s="16"/>
      <c r="D22"/>
      <c r="E22" s="35"/>
    </row>
    <row r="23" spans="1:5" x14ac:dyDescent="0.25">
      <c r="A23" s="36" t="s">
        <v>27</v>
      </c>
      <c r="B23" s="37"/>
      <c r="C23" s="38">
        <f>C4*C18</f>
        <v>321570990</v>
      </c>
      <c r="D23"/>
    </row>
    <row r="24" spans="1:5" x14ac:dyDescent="0.25">
      <c r="A24" s="16" t="s">
        <v>28</v>
      </c>
    </row>
    <row r="25" spans="1:5" x14ac:dyDescent="0.25">
      <c r="A25" s="39" t="s">
        <v>29</v>
      </c>
      <c r="B25" s="17"/>
      <c r="C25" s="34">
        <f>C19*0.025/12</f>
        <v>10830689.59375</v>
      </c>
      <c r="D25" s="34"/>
    </row>
    <row r="26" spans="1:5" x14ac:dyDescent="0.25">
      <c r="C26" s="34"/>
      <c r="D26" s="34"/>
    </row>
    <row r="27" spans="1:5" x14ac:dyDescent="0.25">
      <c r="C27" s="34"/>
      <c r="D27" s="34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56"/>
  <sheetViews>
    <sheetView tabSelected="1" topLeftCell="B1" workbookViewId="0">
      <selection activeCell="P27" sqref="P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6.85546875" bestFit="1" customWidth="1"/>
    <col min="5" max="5" width="14.42578125" bestFit="1" customWidth="1"/>
    <col min="6" max="6" width="14" customWidth="1"/>
    <col min="7" max="7" width="16.85546875" bestFit="1" customWidth="1"/>
    <col min="8" max="8" width="12.7109375" bestFit="1" customWidth="1"/>
    <col min="9" max="9" width="14.28515625" bestFit="1" customWidth="1"/>
    <col min="10" max="10" width="18.5703125" customWidth="1"/>
    <col min="11" max="13" width="0" hidden="1" customWidth="1"/>
    <col min="14" max="14" width="11.140625" customWidth="1"/>
    <col min="15" max="15" width="8.7109375" customWidth="1"/>
    <col min="16" max="16" width="7.140625" customWidth="1"/>
    <col min="17" max="17" width="13.42578125" bestFit="1" customWidth="1"/>
    <col min="18" max="18" width="16" bestFit="1" customWidth="1"/>
    <col min="19" max="19" width="10.7109375" bestFit="1" customWidth="1"/>
    <col min="20" max="20" width="12.7109375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ht="15" customHeight="1" x14ac:dyDescent="0.25">
      <c r="A2" s="4">
        <v>1</v>
      </c>
      <c r="B2" s="4">
        <f t="shared" ref="B2:B16" si="0">Q2</f>
        <v>21500</v>
      </c>
      <c r="C2" s="4">
        <f t="shared" ref="C2:C16" si="1">B2*1.2</f>
        <v>25800</v>
      </c>
      <c r="D2" s="4">
        <f t="shared" ref="D2:D16" si="2">C2*1.2</f>
        <v>30960</v>
      </c>
      <c r="E2" s="5">
        <f t="shared" ref="E2:E16" si="3">R2</f>
        <v>1204000000</v>
      </c>
      <c r="F2" s="4">
        <f t="shared" ref="F2:F19" si="4">ROUND((E2/B2),0)</f>
        <v>56000</v>
      </c>
      <c r="G2" s="4">
        <f t="shared" ref="G2:G19" si="5">ROUND((E2/C2),0)</f>
        <v>46667</v>
      </c>
      <c r="H2" s="4">
        <f t="shared" ref="H2:H19" si="6">ROUND((E2/D2),0)</f>
        <v>38889</v>
      </c>
      <c r="I2" s="4">
        <f t="shared" ref="I2:I19" si="7">T2</f>
        <v>0</v>
      </c>
      <c r="J2" s="4">
        <f t="shared" ref="J2:J19" si="8">U2</f>
        <v>0</v>
      </c>
      <c r="O2">
        <v>0</v>
      </c>
      <c r="P2">
        <f t="shared" ref="P2:P19" si="9">O2/1.2</f>
        <v>0</v>
      </c>
      <c r="Q2">
        <v>21500</v>
      </c>
      <c r="R2" s="2">
        <v>1204000000</v>
      </c>
      <c r="S2" s="2"/>
    </row>
    <row r="3" spans="1:19" x14ac:dyDescent="0.25">
      <c r="A3" s="4">
        <v>2</v>
      </c>
      <c r="B3" s="4">
        <f t="shared" si="0"/>
        <v>16500</v>
      </c>
      <c r="C3" s="4">
        <f t="shared" si="1"/>
        <v>19800</v>
      </c>
      <c r="D3" s="4">
        <f t="shared" si="2"/>
        <v>23760</v>
      </c>
      <c r="E3" s="5">
        <f t="shared" si="3"/>
        <v>924000000</v>
      </c>
      <c r="F3" s="4">
        <f t="shared" si="4"/>
        <v>56000</v>
      </c>
      <c r="G3" s="4">
        <f t="shared" si="5"/>
        <v>46667</v>
      </c>
      <c r="H3" s="4">
        <f t="shared" si="6"/>
        <v>38889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16500</v>
      </c>
      <c r="R3" s="2">
        <v>924000000</v>
      </c>
      <c r="S3" s="2"/>
    </row>
    <row r="4" spans="1:19" x14ac:dyDescent="0.25">
      <c r="A4" s="4">
        <v>3</v>
      </c>
      <c r="B4" s="4">
        <f t="shared" si="0"/>
        <v>9246</v>
      </c>
      <c r="C4" s="4">
        <f t="shared" si="1"/>
        <v>11095.199999999999</v>
      </c>
      <c r="D4" s="4">
        <f t="shared" si="2"/>
        <v>13314.239999999998</v>
      </c>
      <c r="E4" s="5">
        <f t="shared" si="3"/>
        <v>636100000</v>
      </c>
      <c r="F4" s="4">
        <f t="shared" si="4"/>
        <v>68797</v>
      </c>
      <c r="G4" s="4">
        <f t="shared" si="5"/>
        <v>57331</v>
      </c>
      <c r="H4" s="4">
        <f t="shared" si="6"/>
        <v>47776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9246</v>
      </c>
      <c r="R4" s="2">
        <v>636100000</v>
      </c>
      <c r="S4" s="2"/>
    </row>
    <row r="5" spans="1:19" x14ac:dyDescent="0.25">
      <c r="A5" s="4">
        <v>4</v>
      </c>
      <c r="B5" s="4">
        <f t="shared" si="0"/>
        <v>4841</v>
      </c>
      <c r="C5" s="4">
        <f t="shared" si="1"/>
        <v>5809.2</v>
      </c>
      <c r="D5" s="4">
        <f t="shared" si="2"/>
        <v>6971.04</v>
      </c>
      <c r="E5" s="5">
        <f t="shared" si="3"/>
        <v>290500000</v>
      </c>
      <c r="F5" s="4">
        <f t="shared" si="4"/>
        <v>60008</v>
      </c>
      <c r="G5" s="85">
        <f t="shared" si="5"/>
        <v>50007</v>
      </c>
      <c r="H5" s="85">
        <f t="shared" si="6"/>
        <v>41672</v>
      </c>
      <c r="I5" s="85">
        <f t="shared" si="7"/>
        <v>0</v>
      </c>
      <c r="J5" s="85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4841</v>
      </c>
      <c r="R5" s="86">
        <v>290500000</v>
      </c>
      <c r="S5" s="2"/>
    </row>
    <row r="6" spans="1:19" x14ac:dyDescent="0.25">
      <c r="A6" s="4">
        <v>5</v>
      </c>
      <c r="B6" s="4">
        <f t="shared" si="0"/>
        <v>4840</v>
      </c>
      <c r="C6" s="4">
        <f t="shared" si="1"/>
        <v>5808</v>
      </c>
      <c r="D6" s="4">
        <f t="shared" si="2"/>
        <v>6969.5999999999995</v>
      </c>
      <c r="E6" s="5">
        <f t="shared" si="3"/>
        <v>290000000</v>
      </c>
      <c r="F6" s="4">
        <f t="shared" si="4"/>
        <v>59917</v>
      </c>
      <c r="G6" s="85">
        <f t="shared" si="5"/>
        <v>49931</v>
      </c>
      <c r="H6" s="85">
        <f t="shared" si="6"/>
        <v>41609</v>
      </c>
      <c r="I6" s="85">
        <f t="shared" si="7"/>
        <v>0</v>
      </c>
      <c r="J6" s="85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4840</v>
      </c>
      <c r="R6" s="86">
        <v>290000000</v>
      </c>
      <c r="S6" s="2"/>
    </row>
    <row r="7" spans="1:19" x14ac:dyDescent="0.25">
      <c r="A7" s="4">
        <v>6</v>
      </c>
      <c r="B7" s="4">
        <f t="shared" si="0"/>
        <v>4840</v>
      </c>
      <c r="C7" s="4">
        <f t="shared" si="1"/>
        <v>5808</v>
      </c>
      <c r="D7" s="4">
        <f t="shared" si="2"/>
        <v>6969.5999999999995</v>
      </c>
      <c r="E7" s="5">
        <f t="shared" si="3"/>
        <v>290000000</v>
      </c>
      <c r="F7" s="4">
        <f t="shared" si="4"/>
        <v>59917</v>
      </c>
      <c r="G7" s="85">
        <f t="shared" si="5"/>
        <v>49931</v>
      </c>
      <c r="H7" s="85">
        <f t="shared" si="6"/>
        <v>41609</v>
      </c>
      <c r="I7" s="85">
        <f t="shared" si="7"/>
        <v>0</v>
      </c>
      <c r="J7" s="85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4840</v>
      </c>
      <c r="R7" s="86">
        <v>290000000</v>
      </c>
      <c r="S7" s="2"/>
    </row>
    <row r="8" spans="1:19" x14ac:dyDescent="0.25">
      <c r="A8" s="4">
        <v>7</v>
      </c>
      <c r="B8" s="4">
        <f t="shared" si="0"/>
        <v>10000</v>
      </c>
      <c r="C8" s="4">
        <f t="shared" si="1"/>
        <v>12000</v>
      </c>
      <c r="D8" s="4">
        <f t="shared" si="2"/>
        <v>14400</v>
      </c>
      <c r="E8" s="5">
        <f t="shared" si="3"/>
        <v>630000000</v>
      </c>
      <c r="F8" s="4">
        <f t="shared" si="4"/>
        <v>63000</v>
      </c>
      <c r="G8" s="85">
        <f t="shared" si="5"/>
        <v>52500</v>
      </c>
      <c r="H8" s="85">
        <f t="shared" si="6"/>
        <v>43750</v>
      </c>
      <c r="I8" s="85">
        <f t="shared" si="7"/>
        <v>0</v>
      </c>
      <c r="J8" s="85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10000</v>
      </c>
      <c r="R8" s="86">
        <v>630000000</v>
      </c>
      <c r="S8" s="2"/>
    </row>
    <row r="9" spans="1:19" x14ac:dyDescent="0.25">
      <c r="A9" s="4">
        <v>8</v>
      </c>
      <c r="B9" s="4">
        <f t="shared" si="0"/>
        <v>6452</v>
      </c>
      <c r="C9" s="4">
        <f t="shared" si="1"/>
        <v>7742.4</v>
      </c>
      <c r="D9" s="4">
        <f t="shared" si="2"/>
        <v>9290.8799999999992</v>
      </c>
      <c r="E9" s="5">
        <f t="shared" si="3"/>
        <v>3150000</v>
      </c>
      <c r="F9" s="4">
        <f t="shared" si="4"/>
        <v>488</v>
      </c>
      <c r="G9" s="4">
        <f t="shared" si="5"/>
        <v>407</v>
      </c>
      <c r="H9" s="4">
        <f t="shared" si="6"/>
        <v>339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6452</v>
      </c>
      <c r="R9" s="2">
        <v>3150000</v>
      </c>
      <c r="S9" s="2"/>
    </row>
    <row r="10" spans="1:19" x14ac:dyDescent="0.25">
      <c r="A10" s="4">
        <v>9</v>
      </c>
      <c r="B10" s="4">
        <f t="shared" si="0"/>
        <v>9203</v>
      </c>
      <c r="C10" s="4">
        <f t="shared" si="1"/>
        <v>11043.6</v>
      </c>
      <c r="D10" s="4">
        <f t="shared" si="2"/>
        <v>13252.32</v>
      </c>
      <c r="E10" s="5">
        <f t="shared" si="3"/>
        <v>3750000</v>
      </c>
      <c r="F10" s="4">
        <f t="shared" si="4"/>
        <v>407</v>
      </c>
      <c r="G10" s="85">
        <f t="shared" si="5"/>
        <v>340</v>
      </c>
      <c r="H10" s="85">
        <f t="shared" si="6"/>
        <v>283</v>
      </c>
      <c r="I10" s="85">
        <f t="shared" si="7"/>
        <v>0</v>
      </c>
      <c r="J10" s="85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9203</v>
      </c>
      <c r="R10" s="86">
        <v>3750000</v>
      </c>
      <c r="S10" s="2"/>
    </row>
    <row r="11" spans="1:19" x14ac:dyDescent="0.25">
      <c r="A11" s="4">
        <v>10</v>
      </c>
      <c r="B11" s="4">
        <f t="shared" si="0"/>
        <v>15000</v>
      </c>
      <c r="C11" s="4">
        <f t="shared" si="1"/>
        <v>18000</v>
      </c>
      <c r="D11" s="4">
        <f t="shared" si="2"/>
        <v>21600</v>
      </c>
      <c r="E11" s="5">
        <f t="shared" si="3"/>
        <v>6240000</v>
      </c>
      <c r="F11" s="4">
        <f t="shared" si="4"/>
        <v>416</v>
      </c>
      <c r="G11" s="4">
        <f t="shared" si="5"/>
        <v>347</v>
      </c>
      <c r="H11" s="4">
        <f t="shared" si="6"/>
        <v>289</v>
      </c>
      <c r="I11" s="4">
        <f t="shared" si="7"/>
        <v>0</v>
      </c>
      <c r="J11" s="4">
        <f t="shared" si="8"/>
        <v>0</v>
      </c>
      <c r="O11">
        <v>0</v>
      </c>
      <c r="P11">
        <f t="shared" si="9"/>
        <v>0</v>
      </c>
      <c r="Q11">
        <v>15000</v>
      </c>
      <c r="R11" s="2">
        <v>6240000</v>
      </c>
      <c r="S11" s="2"/>
    </row>
    <row r="12" spans="1:19" x14ac:dyDescent="0.25">
      <c r="A12" s="4">
        <v>11</v>
      </c>
      <c r="B12" s="4">
        <f t="shared" si="0"/>
        <v>16500</v>
      </c>
      <c r="C12" s="4">
        <f t="shared" si="1"/>
        <v>19800</v>
      </c>
      <c r="D12" s="4">
        <f t="shared" si="2"/>
        <v>23760</v>
      </c>
      <c r="E12" s="5">
        <f t="shared" si="3"/>
        <v>5775000</v>
      </c>
      <c r="F12" s="4">
        <f t="shared" si="4"/>
        <v>350</v>
      </c>
      <c r="G12" s="85">
        <f t="shared" si="5"/>
        <v>292</v>
      </c>
      <c r="H12" s="85">
        <f t="shared" si="6"/>
        <v>243</v>
      </c>
      <c r="I12" s="85">
        <f t="shared" si="7"/>
        <v>0</v>
      </c>
      <c r="J12" s="85">
        <f t="shared" si="8"/>
        <v>0</v>
      </c>
      <c r="K12" s="7"/>
      <c r="L12" s="7"/>
      <c r="M12" s="7"/>
      <c r="N12" s="7"/>
      <c r="O12" s="7">
        <v>0</v>
      </c>
      <c r="P12" s="7">
        <f t="shared" si="9"/>
        <v>0</v>
      </c>
      <c r="Q12" s="7">
        <v>16500</v>
      </c>
      <c r="R12" s="86">
        <v>5775000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9"/>
        <v>0</v>
      </c>
      <c r="Q13">
        <f t="shared" ref="Q9:Q19" si="10">P13/1.2</f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9"/>
        <v>0</v>
      </c>
      <c r="Q14">
        <f t="shared" si="10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9"/>
        <v>0</v>
      </c>
      <c r="Q15">
        <f t="shared" si="10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si="4"/>
        <v>#DIV/0!</v>
      </c>
      <c r="G16" s="4" t="e">
        <f t="shared" si="5"/>
        <v>#DIV/0!</v>
      </c>
      <c r="H16" s="4" t="e">
        <f t="shared" si="6"/>
        <v>#DIV/0!</v>
      </c>
      <c r="I16" s="4">
        <f t="shared" si="7"/>
        <v>0</v>
      </c>
      <c r="J16" s="4">
        <f t="shared" si="8"/>
        <v>0</v>
      </c>
      <c r="O16">
        <v>0</v>
      </c>
      <c r="P16">
        <f t="shared" si="9"/>
        <v>0</v>
      </c>
      <c r="Q16">
        <f t="shared" si="10"/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0" si="11">Q17</f>
        <v>0</v>
      </c>
      <c r="C17" s="4">
        <f t="shared" ref="C17:C20" si="12">B17*1.2</f>
        <v>0</v>
      </c>
      <c r="D17" s="4">
        <f t="shared" ref="D17:D20" si="13">C17*1.2</f>
        <v>0</v>
      </c>
      <c r="E17" s="5">
        <f t="shared" ref="E17:E20" si="14">R17</f>
        <v>0</v>
      </c>
      <c r="F17" s="4" t="e">
        <f t="shared" si="4"/>
        <v>#DIV/0!</v>
      </c>
      <c r="G17" s="4" t="e">
        <f t="shared" si="5"/>
        <v>#DIV/0!</v>
      </c>
      <c r="H17" s="4" t="e">
        <f t="shared" si="6"/>
        <v>#DIV/0!</v>
      </c>
      <c r="I17" s="4">
        <f t="shared" si="7"/>
        <v>0</v>
      </c>
      <c r="J17" s="4">
        <f t="shared" si="8"/>
        <v>0</v>
      </c>
      <c r="O17">
        <v>0</v>
      </c>
      <c r="P17">
        <f t="shared" si="9"/>
        <v>0</v>
      </c>
      <c r="Q17">
        <f t="shared" si="10"/>
        <v>0</v>
      </c>
      <c r="R17" s="2">
        <v>0</v>
      </c>
      <c r="S17" s="2"/>
    </row>
    <row r="18" spans="1:19" x14ac:dyDescent="0.25">
      <c r="A18" s="4">
        <v>17</v>
      </c>
      <c r="B18" s="4">
        <f t="shared" si="11"/>
        <v>0</v>
      </c>
      <c r="C18" s="4">
        <f t="shared" si="12"/>
        <v>0</v>
      </c>
      <c r="D18" s="4">
        <f t="shared" si="13"/>
        <v>0</v>
      </c>
      <c r="E18" s="5">
        <f t="shared" si="14"/>
        <v>0</v>
      </c>
      <c r="F18" s="4" t="e">
        <f t="shared" si="4"/>
        <v>#DIV/0!</v>
      </c>
      <c r="G18" s="4" t="e">
        <f t="shared" si="5"/>
        <v>#DIV/0!</v>
      </c>
      <c r="H18" s="4" t="e">
        <f t="shared" si="6"/>
        <v>#DIV/0!</v>
      </c>
      <c r="I18" s="4">
        <f t="shared" si="7"/>
        <v>0</v>
      </c>
      <c r="J18" s="4">
        <f t="shared" si="8"/>
        <v>0</v>
      </c>
      <c r="O18">
        <v>0</v>
      </c>
      <c r="P18">
        <f t="shared" si="9"/>
        <v>0</v>
      </c>
      <c r="Q18">
        <f t="shared" si="10"/>
        <v>0</v>
      </c>
      <c r="R18" s="2">
        <v>0</v>
      </c>
      <c r="S18" s="2"/>
    </row>
    <row r="19" spans="1:19" x14ac:dyDescent="0.25">
      <c r="A19" s="4">
        <v>18</v>
      </c>
      <c r="B19" s="4">
        <f t="shared" si="11"/>
        <v>0</v>
      </c>
      <c r="C19" s="4">
        <f t="shared" si="12"/>
        <v>0</v>
      </c>
      <c r="D19" s="4">
        <f t="shared" si="13"/>
        <v>0</v>
      </c>
      <c r="E19" s="5">
        <f t="shared" si="14"/>
        <v>0</v>
      </c>
      <c r="F19" s="4" t="e">
        <f t="shared" si="4"/>
        <v>#DIV/0!</v>
      </c>
      <c r="G19" s="4" t="e">
        <f t="shared" si="5"/>
        <v>#DIV/0!</v>
      </c>
      <c r="H19" s="4" t="e">
        <f t="shared" si="6"/>
        <v>#DIV/0!</v>
      </c>
      <c r="I19" s="4">
        <f t="shared" si="7"/>
        <v>0</v>
      </c>
      <c r="J19" s="4">
        <f t="shared" si="8"/>
        <v>0</v>
      </c>
      <c r="O19">
        <v>0</v>
      </c>
      <c r="P19">
        <f t="shared" si="9"/>
        <v>0</v>
      </c>
      <c r="Q19">
        <f t="shared" si="10"/>
        <v>0</v>
      </c>
      <c r="R19" s="2">
        <v>0</v>
      </c>
      <c r="S19" s="2"/>
    </row>
    <row r="20" spans="1:19" x14ac:dyDescent="0.25">
      <c r="A20" s="4">
        <v>19</v>
      </c>
      <c r="B20" s="4">
        <f t="shared" si="11"/>
        <v>0</v>
      </c>
      <c r="C20" s="4">
        <f t="shared" si="12"/>
        <v>0</v>
      </c>
      <c r="D20" s="4">
        <f t="shared" si="13"/>
        <v>0</v>
      </c>
      <c r="E20" s="5">
        <f t="shared" si="14"/>
        <v>0</v>
      </c>
      <c r="F20" s="4" t="e">
        <f t="shared" ref="F20" si="15">ROUND((E20/B20),0)</f>
        <v>#DIV/0!</v>
      </c>
      <c r="G20" s="4" t="e">
        <f t="shared" ref="G20" si="16">ROUND((E20/C20),0)</f>
        <v>#DIV/0!</v>
      </c>
      <c r="H20" s="4" t="e">
        <f t="shared" ref="H20" si="17">ROUND((E20/D20),0)</f>
        <v>#DIV/0!</v>
      </c>
      <c r="I20" s="4">
        <f t="shared" ref="I20:J20" si="18">T20</f>
        <v>0</v>
      </c>
      <c r="J20" s="4">
        <f t="shared" si="18"/>
        <v>0</v>
      </c>
      <c r="O20">
        <v>0</v>
      </c>
      <c r="P20">
        <f>O20/1.2</f>
        <v>0</v>
      </c>
      <c r="Q20">
        <f t="shared" ref="Q20" si="19">P20/1.2</f>
        <v>0</v>
      </c>
      <c r="R20" s="2">
        <v>0</v>
      </c>
      <c r="S20" s="2"/>
    </row>
    <row r="21" spans="1:19" s="10" customFormat="1" x14ac:dyDescent="0.25"/>
    <row r="22" spans="1:19" s="73" customFormat="1" x14ac:dyDescent="0.25"/>
    <row r="23" spans="1:19" s="73" customFormat="1" x14ac:dyDescent="0.25">
      <c r="F23" s="73" t="s">
        <v>77</v>
      </c>
    </row>
    <row r="24" spans="1:19" s="73" customFormat="1" x14ac:dyDescent="0.25"/>
    <row r="25" spans="1:19" s="73" customFormat="1" x14ac:dyDescent="0.25">
      <c r="C25" s="74" t="s">
        <v>78</v>
      </c>
      <c r="D25" s="74"/>
      <c r="I25" s="73">
        <v>260</v>
      </c>
      <c r="J25" s="73">
        <f>I25*1.1</f>
        <v>286</v>
      </c>
    </row>
    <row r="26" spans="1:19" s="73" customFormat="1" x14ac:dyDescent="0.25">
      <c r="C26" s="75" t="s">
        <v>79</v>
      </c>
      <c r="D26" s="74"/>
    </row>
    <row r="27" spans="1:19" s="73" customFormat="1" ht="30" x14ac:dyDescent="0.25">
      <c r="C27" s="76" t="s">
        <v>80</v>
      </c>
      <c r="D27" s="56">
        <v>109252.37</v>
      </c>
      <c r="F27" s="77" t="s">
        <v>81</v>
      </c>
    </row>
    <row r="28" spans="1:19" s="73" customFormat="1" x14ac:dyDescent="0.25">
      <c r="C28" s="78" t="s">
        <v>74</v>
      </c>
      <c r="D28" s="56">
        <v>45000</v>
      </c>
      <c r="F28" s="79" t="s">
        <v>2</v>
      </c>
      <c r="G28" s="79" t="s">
        <v>82</v>
      </c>
      <c r="H28" s="79" t="s">
        <v>99</v>
      </c>
      <c r="I28" s="73" t="s">
        <v>75</v>
      </c>
      <c r="J28" s="73" t="s">
        <v>82</v>
      </c>
    </row>
    <row r="29" spans="1:19" s="73" customFormat="1" ht="30" x14ac:dyDescent="0.25">
      <c r="C29" s="80" t="s">
        <v>1</v>
      </c>
      <c r="D29" s="72">
        <f>D27*D28</f>
        <v>4916356650</v>
      </c>
      <c r="F29" s="76" t="s">
        <v>83</v>
      </c>
      <c r="G29" s="81">
        <v>10000</v>
      </c>
      <c r="H29" s="10"/>
      <c r="O29" s="73" t="s">
        <v>64</v>
      </c>
      <c r="P29" s="73" t="s">
        <v>74</v>
      </c>
      <c r="Q29" s="73" t="s">
        <v>1</v>
      </c>
    </row>
    <row r="30" spans="1:19" s="73" customFormat="1" x14ac:dyDescent="0.25">
      <c r="D30" s="10"/>
      <c r="F30" s="78" t="s">
        <v>84</v>
      </c>
      <c r="G30" s="81">
        <v>2036.318</v>
      </c>
      <c r="H30" s="10">
        <v>500000</v>
      </c>
      <c r="I30" s="73">
        <f>G30*H30</f>
        <v>1018159000</v>
      </c>
      <c r="J30" s="2">
        <f>G30*10.76</f>
        <v>21910.78168</v>
      </c>
      <c r="O30" s="73">
        <f>G30*10.76</f>
        <v>21910.78168</v>
      </c>
      <c r="P30" s="73">
        <v>50000</v>
      </c>
      <c r="Q30" s="73">
        <f>O30*P30</f>
        <v>1095539084</v>
      </c>
      <c r="S30" s="73">
        <f>H30/10.764</f>
        <v>46451.13340765515</v>
      </c>
    </row>
    <row r="31" spans="1:19" s="73" customFormat="1" x14ac:dyDescent="0.25">
      <c r="C31" s="78" t="s">
        <v>85</v>
      </c>
      <c r="D31" s="56">
        <v>91</v>
      </c>
      <c r="F31" s="78" t="s">
        <v>86</v>
      </c>
      <c r="G31" s="81">
        <v>1168.2080000000001</v>
      </c>
      <c r="H31" s="10">
        <f>H30</f>
        <v>500000</v>
      </c>
      <c r="I31" s="73">
        <f t="shared" ref="I31:I38" si="20">G31*H31</f>
        <v>584104000</v>
      </c>
      <c r="J31" s="2">
        <f t="shared" ref="J31:J37" si="21">G31*10.76</f>
        <v>12569.918080000001</v>
      </c>
      <c r="O31" s="73">
        <f t="shared" ref="O31:O37" si="22">G31*10.76</f>
        <v>12569.918080000001</v>
      </c>
      <c r="P31" s="73">
        <v>50000</v>
      </c>
      <c r="Q31" s="73">
        <f t="shared" ref="Q31:Q37" si="23">O31*P31</f>
        <v>628495904.00000012</v>
      </c>
      <c r="S31" s="73">
        <f t="shared" ref="S31:S37" si="24">H31/10.764</f>
        <v>46451.13340765515</v>
      </c>
    </row>
    <row r="32" spans="1:19" s="73" customFormat="1" x14ac:dyDescent="0.25">
      <c r="C32" s="78" t="s">
        <v>87</v>
      </c>
      <c r="D32" s="56">
        <v>1000000</v>
      </c>
      <c r="F32" s="78" t="s">
        <v>88</v>
      </c>
      <c r="G32" s="81">
        <v>1192.028</v>
      </c>
      <c r="H32" s="10">
        <f t="shared" ref="H32:H37" si="25">H31</f>
        <v>500000</v>
      </c>
      <c r="I32" s="73">
        <f t="shared" si="20"/>
        <v>596014000</v>
      </c>
      <c r="J32" s="2">
        <f t="shared" si="21"/>
        <v>12826.22128</v>
      </c>
      <c r="O32" s="73">
        <f t="shared" si="22"/>
        <v>12826.22128</v>
      </c>
      <c r="P32" s="73">
        <v>50000</v>
      </c>
      <c r="Q32" s="73">
        <f t="shared" si="23"/>
        <v>641311064</v>
      </c>
      <c r="S32" s="73">
        <f t="shared" si="24"/>
        <v>46451.13340765515</v>
      </c>
    </row>
    <row r="33" spans="3:19" s="73" customFormat="1" x14ac:dyDescent="0.25">
      <c r="C33" s="80" t="s">
        <v>1</v>
      </c>
      <c r="D33" s="72">
        <f>D31*D32</f>
        <v>91000000</v>
      </c>
      <c r="F33" s="78" t="s">
        <v>89</v>
      </c>
      <c r="G33" s="81">
        <v>1203.9280000000001</v>
      </c>
      <c r="H33" s="10">
        <f t="shared" si="25"/>
        <v>500000</v>
      </c>
      <c r="I33" s="73">
        <f t="shared" si="20"/>
        <v>601964000</v>
      </c>
      <c r="J33" s="2">
        <f t="shared" si="21"/>
        <v>12954.265280000001</v>
      </c>
      <c r="O33" s="73">
        <f t="shared" si="22"/>
        <v>12954.265280000001</v>
      </c>
      <c r="P33" s="73">
        <v>50000</v>
      </c>
      <c r="Q33" s="73">
        <f t="shared" si="23"/>
        <v>647713264.00000012</v>
      </c>
      <c r="S33" s="73">
        <f t="shared" si="24"/>
        <v>46451.13340765515</v>
      </c>
    </row>
    <row r="34" spans="3:19" s="73" customFormat="1" x14ac:dyDescent="0.25">
      <c r="D34" s="10"/>
      <c r="F34" s="78" t="s">
        <v>90</v>
      </c>
      <c r="G34" s="81">
        <v>1256.008</v>
      </c>
      <c r="H34" s="10">
        <f t="shared" si="25"/>
        <v>500000</v>
      </c>
      <c r="I34" s="73">
        <f t="shared" si="20"/>
        <v>628004000</v>
      </c>
      <c r="J34" s="2">
        <f t="shared" si="21"/>
        <v>13514.64608</v>
      </c>
      <c r="O34" s="73">
        <f t="shared" si="22"/>
        <v>13514.64608</v>
      </c>
      <c r="P34" s="73">
        <v>50000</v>
      </c>
      <c r="Q34" s="73">
        <f t="shared" si="23"/>
        <v>675732304</v>
      </c>
      <c r="S34" s="73">
        <f t="shared" si="24"/>
        <v>46451.13340765515</v>
      </c>
    </row>
    <row r="35" spans="3:19" s="73" customFormat="1" x14ac:dyDescent="0.25">
      <c r="C35" s="75" t="s">
        <v>91</v>
      </c>
      <c r="D35" s="82">
        <f>D29+D33</f>
        <v>5007356650</v>
      </c>
      <c r="F35" s="78" t="s">
        <v>92</v>
      </c>
      <c r="G35" s="81">
        <v>1308.068</v>
      </c>
      <c r="H35" s="10">
        <f t="shared" si="25"/>
        <v>500000</v>
      </c>
      <c r="I35" s="73">
        <f t="shared" si="20"/>
        <v>654034000</v>
      </c>
      <c r="J35" s="2">
        <f t="shared" si="21"/>
        <v>14074.811679999999</v>
      </c>
      <c r="O35" s="73">
        <f t="shared" si="22"/>
        <v>14074.811679999999</v>
      </c>
      <c r="P35" s="73">
        <v>50000</v>
      </c>
      <c r="Q35" s="73">
        <f t="shared" si="23"/>
        <v>703740584</v>
      </c>
      <c r="S35" s="73">
        <f t="shared" si="24"/>
        <v>46451.13340765515</v>
      </c>
    </row>
    <row r="36" spans="3:19" s="73" customFormat="1" x14ac:dyDescent="0.25">
      <c r="C36" s="78"/>
      <c r="D36" s="78"/>
      <c r="F36" s="78" t="s">
        <v>93</v>
      </c>
      <c r="G36" s="81">
        <v>1157.7280000000001</v>
      </c>
      <c r="H36" s="10">
        <f t="shared" si="25"/>
        <v>500000</v>
      </c>
      <c r="I36" s="73">
        <f t="shared" si="20"/>
        <v>578864000</v>
      </c>
      <c r="J36" s="2">
        <f t="shared" si="21"/>
        <v>12457.15328</v>
      </c>
      <c r="O36" s="73">
        <f t="shared" si="22"/>
        <v>12457.15328</v>
      </c>
      <c r="P36" s="73">
        <v>50000</v>
      </c>
      <c r="Q36" s="73">
        <f t="shared" si="23"/>
        <v>622857664</v>
      </c>
      <c r="S36" s="73">
        <f t="shared" si="24"/>
        <v>46451.13340765515</v>
      </c>
    </row>
    <row r="37" spans="3:19" s="73" customFormat="1" x14ac:dyDescent="0.25">
      <c r="C37" s="78"/>
      <c r="D37" s="78"/>
      <c r="F37" s="78" t="s">
        <v>94</v>
      </c>
      <c r="G37" s="81">
        <v>639.64</v>
      </c>
      <c r="H37" s="10">
        <f t="shared" si="25"/>
        <v>500000</v>
      </c>
      <c r="I37" s="73">
        <f t="shared" si="20"/>
        <v>319820000</v>
      </c>
      <c r="J37" s="2">
        <f t="shared" si="21"/>
        <v>6882.5263999999997</v>
      </c>
      <c r="O37" s="73">
        <f t="shared" si="22"/>
        <v>6882.5263999999997</v>
      </c>
      <c r="P37" s="73">
        <v>50000</v>
      </c>
      <c r="Q37" s="73">
        <f t="shared" si="23"/>
        <v>344126320</v>
      </c>
      <c r="S37" s="73">
        <f t="shared" si="24"/>
        <v>46451.13340765515</v>
      </c>
    </row>
    <row r="38" spans="3:19" s="73" customFormat="1" x14ac:dyDescent="0.25">
      <c r="F38" s="78" t="s">
        <v>95</v>
      </c>
      <c r="G38" s="81">
        <v>27.05</v>
      </c>
      <c r="H38" s="10"/>
      <c r="I38" s="73">
        <f t="shared" si="20"/>
        <v>0</v>
      </c>
    </row>
    <row r="39" spans="3:19" s="73" customFormat="1" x14ac:dyDescent="0.25">
      <c r="F39" s="78" t="s">
        <v>96</v>
      </c>
      <c r="G39" s="83">
        <f>SUM(G30:G38)</f>
        <v>9988.9759999999987</v>
      </c>
      <c r="H39" s="71">
        <f>G39*10.76</f>
        <v>107481.38175999999</v>
      </c>
      <c r="I39" s="77">
        <f>SUM(I30:I38)</f>
        <v>4980963000</v>
      </c>
      <c r="J39" s="2">
        <f>SUM(J30:J38)</f>
        <v>107190.32376</v>
      </c>
      <c r="Q39" s="77">
        <f>SUM(Q30:Q38)</f>
        <v>5359516188</v>
      </c>
    </row>
    <row r="40" spans="3:19" s="10" customFormat="1" x14ac:dyDescent="0.25"/>
    <row r="41" spans="3:19" s="10" customFormat="1" x14ac:dyDescent="0.25">
      <c r="F41" s="10" t="s">
        <v>97</v>
      </c>
      <c r="G41" s="71">
        <v>164.52799999999999</v>
      </c>
      <c r="H41" s="71">
        <f>G41*10.76</f>
        <v>1770.3212799999999</v>
      </c>
    </row>
    <row r="42" spans="3:19" s="10" customFormat="1" x14ac:dyDescent="0.25">
      <c r="E42" s="10">
        <f>G33/2</f>
        <v>601.96400000000006</v>
      </c>
    </row>
    <row r="43" spans="3:19" s="10" customFormat="1" x14ac:dyDescent="0.25">
      <c r="E43" s="10">
        <f>E42*10.764</f>
        <v>6479.5404960000005</v>
      </c>
      <c r="G43" s="71">
        <f>G39+G41</f>
        <v>10153.503999999999</v>
      </c>
      <c r="H43" s="71">
        <f>H39+H41</f>
        <v>109251.70303999999</v>
      </c>
    </row>
    <row r="44" spans="3:19" s="10" customFormat="1" x14ac:dyDescent="0.25">
      <c r="E44" s="10">
        <v>5257.15</v>
      </c>
      <c r="I44" s="61" t="s">
        <v>103</v>
      </c>
      <c r="J44" s="61"/>
    </row>
    <row r="45" spans="3:19" s="10" customFormat="1" x14ac:dyDescent="0.25">
      <c r="F45" s="56" t="s">
        <v>98</v>
      </c>
      <c r="G45" s="56">
        <f>H43</f>
        <v>109251.70303999999</v>
      </c>
      <c r="I45" s="61" t="s">
        <v>98</v>
      </c>
      <c r="J45" s="61">
        <v>107190.33</v>
      </c>
      <c r="N45" s="84" t="s">
        <v>104</v>
      </c>
    </row>
    <row r="46" spans="3:19" s="10" customFormat="1" x14ac:dyDescent="0.25">
      <c r="F46" s="56" t="s">
        <v>99</v>
      </c>
      <c r="G46" s="56">
        <v>46500</v>
      </c>
      <c r="I46" s="61" t="s">
        <v>101</v>
      </c>
      <c r="J46" s="61">
        <v>46500</v>
      </c>
      <c r="N46" s="10" t="s">
        <v>102</v>
      </c>
    </row>
    <row r="47" spans="3:19" s="10" customFormat="1" x14ac:dyDescent="0.25">
      <c r="F47" s="56" t="s">
        <v>1</v>
      </c>
      <c r="G47" s="56">
        <f>G45*G46</f>
        <v>5080204191.3599997</v>
      </c>
      <c r="I47" s="82" t="s">
        <v>75</v>
      </c>
      <c r="J47" s="82">
        <f>J45*J46</f>
        <v>4984350345</v>
      </c>
    </row>
    <row r="48" spans="3:19" s="10" customFormat="1" x14ac:dyDescent="0.25">
      <c r="F48" s="56"/>
      <c r="G48" s="56"/>
      <c r="I48" s="82" t="s">
        <v>25</v>
      </c>
      <c r="J48" s="82">
        <f>J47*0.9</f>
        <v>4485915310.5</v>
      </c>
    </row>
    <row r="49" spans="6:14" s="10" customFormat="1" x14ac:dyDescent="0.25">
      <c r="F49" s="56" t="s">
        <v>85</v>
      </c>
      <c r="G49" s="56">
        <v>91</v>
      </c>
      <c r="I49" s="82" t="s">
        <v>26</v>
      </c>
      <c r="J49" s="82">
        <f>J47*0.8</f>
        <v>3987480276</v>
      </c>
    </row>
    <row r="50" spans="6:14" s="10" customFormat="1" x14ac:dyDescent="0.25">
      <c r="F50" s="56" t="s">
        <v>100</v>
      </c>
      <c r="G50" s="56">
        <v>1000000</v>
      </c>
    </row>
    <row r="51" spans="6:14" s="10" customFormat="1" x14ac:dyDescent="0.25">
      <c r="F51" s="56" t="s">
        <v>1</v>
      </c>
      <c r="G51" s="56">
        <f>G49*G50</f>
        <v>91000000</v>
      </c>
      <c r="I51" s="61" t="s">
        <v>103</v>
      </c>
      <c r="J51" s="61"/>
    </row>
    <row r="52" spans="6:14" s="10" customFormat="1" x14ac:dyDescent="0.25">
      <c r="F52" s="56"/>
      <c r="G52" s="56"/>
      <c r="I52" s="61" t="s">
        <v>98</v>
      </c>
      <c r="J52" s="61">
        <v>107190.33</v>
      </c>
    </row>
    <row r="53" spans="6:14" s="10" customFormat="1" x14ac:dyDescent="0.25">
      <c r="F53" s="56" t="s">
        <v>91</v>
      </c>
      <c r="G53" s="56">
        <f>G47+G51</f>
        <v>5171204191.3599997</v>
      </c>
      <c r="I53" s="61" t="s">
        <v>101</v>
      </c>
      <c r="J53" s="61">
        <v>47500</v>
      </c>
      <c r="N53" s="10" t="s">
        <v>102</v>
      </c>
    </row>
    <row r="54" spans="6:14" s="10" customFormat="1" x14ac:dyDescent="0.25">
      <c r="I54" s="82" t="s">
        <v>75</v>
      </c>
      <c r="J54" s="82">
        <f>J52*J53</f>
        <v>5091540675</v>
      </c>
    </row>
    <row r="55" spans="6:14" s="10" customFormat="1" x14ac:dyDescent="0.25">
      <c r="I55" s="82" t="s">
        <v>25</v>
      </c>
      <c r="J55" s="82">
        <f>J54*0.9</f>
        <v>4582386607.5</v>
      </c>
    </row>
    <row r="56" spans="6:14" s="10" customFormat="1" x14ac:dyDescent="0.25">
      <c r="I56" s="82" t="s">
        <v>26</v>
      </c>
      <c r="J56" s="82">
        <f>J54*0.8</f>
        <v>4073232540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Depreciation</vt:lpstr>
      <vt:lpstr>Site Measurement</vt:lpstr>
      <vt:lpstr>Calculation</vt:lpstr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2024-04-11T06:24:04Z</dcterms:modified>
</cp:coreProperties>
</file>