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TI\05.04.2024\Marol Office\"/>
    </mc:Choice>
  </mc:AlternateContent>
  <xr:revisionPtr revIDLastSave="0" documentId="13_ncr:1_{55D38A1E-B547-4ABA-967B-D8FA24BC0A2C}" xr6:coauthVersionLast="45" xr6:coauthVersionMax="47" xr10:uidLastSave="{00000000-0000-0000-0000-000000000000}"/>
  <bookViews>
    <workbookView xWindow="-120" yWindow="-120" windowWidth="29040" windowHeight="15720" tabRatio="907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" i="2" l="1"/>
  <c r="Y18" i="2"/>
  <c r="Z18" i="2" s="1"/>
  <c r="Q18" i="2"/>
  <c r="R18" i="2" s="1"/>
  <c r="S18" i="2" s="1"/>
  <c r="T18" i="2" s="1"/>
  <c r="V18" i="2" s="1"/>
  <c r="P18" i="2"/>
  <c r="Y17" i="2"/>
  <c r="Z17" i="2" s="1"/>
  <c r="Q17" i="2"/>
  <c r="R17" i="2" s="1"/>
  <c r="S17" i="2" s="1"/>
  <c r="T17" i="2" s="1"/>
  <c r="V17" i="2" s="1"/>
  <c r="P17" i="2"/>
  <c r="Y16" i="2"/>
  <c r="Z16" i="2" s="1"/>
  <c r="Q16" i="2"/>
  <c r="R16" i="2" s="1"/>
  <c r="S16" i="2" s="1"/>
  <c r="T16" i="2" s="1"/>
  <c r="V16" i="2" s="1"/>
  <c r="P16" i="2"/>
  <c r="Y15" i="2"/>
  <c r="Z15" i="2" s="1"/>
  <c r="Q15" i="2"/>
  <c r="R15" i="2" s="1"/>
  <c r="S15" i="2" s="1"/>
  <c r="T15" i="2" s="1"/>
  <c r="V15" i="2" s="1"/>
  <c r="P15" i="2"/>
  <c r="Y14" i="2"/>
  <c r="Z14" i="2" s="1"/>
  <c r="Q14" i="2"/>
  <c r="R14" i="2" s="1"/>
  <c r="S14" i="2" s="1"/>
  <c r="T14" i="2" s="1"/>
  <c r="V14" i="2" s="1"/>
  <c r="P14" i="2"/>
  <c r="Y13" i="2"/>
  <c r="Z13" i="2" s="1"/>
  <c r="Q13" i="2"/>
  <c r="R13" i="2" s="1"/>
  <c r="S13" i="2" s="1"/>
  <c r="T13" i="2" s="1"/>
  <c r="V13" i="2" s="1"/>
  <c r="P13" i="2"/>
  <c r="Y12" i="2"/>
  <c r="Z12" i="2" s="1"/>
  <c r="Q12" i="2"/>
  <c r="R12" i="2" s="1"/>
  <c r="S12" i="2" s="1"/>
  <c r="T12" i="2" s="1"/>
  <c r="V12" i="2" s="1"/>
  <c r="P12" i="2"/>
  <c r="Y11" i="2"/>
  <c r="Z11" i="2" s="1"/>
  <c r="Q11" i="2"/>
  <c r="R11" i="2" s="1"/>
  <c r="S11" i="2" s="1"/>
  <c r="T11" i="2" s="1"/>
  <c r="V11" i="2" s="1"/>
  <c r="P11" i="2"/>
  <c r="Y10" i="2"/>
  <c r="Z10" i="2" s="1"/>
  <c r="Q10" i="2"/>
  <c r="R10" i="2" s="1"/>
  <c r="S10" i="2" s="1"/>
  <c r="T10" i="2" s="1"/>
  <c r="V10" i="2" s="1"/>
  <c r="P10" i="2"/>
  <c r="Y9" i="2"/>
  <c r="Z9" i="2" s="1"/>
  <c r="Q9" i="2"/>
  <c r="R9" i="2" s="1"/>
  <c r="S9" i="2" s="1"/>
  <c r="T9" i="2" s="1"/>
  <c r="V9" i="2" s="1"/>
  <c r="P9" i="2"/>
  <c r="Y8" i="2"/>
  <c r="Z8" i="2" s="1"/>
  <c r="Q8" i="2"/>
  <c r="R8" i="2" s="1"/>
  <c r="S8" i="2" s="1"/>
  <c r="T8" i="2" s="1"/>
  <c r="V8" i="2" s="1"/>
  <c r="P8" i="2"/>
  <c r="Y7" i="2"/>
  <c r="Z7" i="2" s="1"/>
  <c r="Q7" i="2"/>
  <c r="R7" i="2" s="1"/>
  <c r="S7" i="2" s="1"/>
  <c r="T7" i="2" s="1"/>
  <c r="V7" i="2" s="1"/>
  <c r="P7" i="2"/>
  <c r="Y6" i="2"/>
  <c r="Z6" i="2" s="1"/>
  <c r="Q6" i="2"/>
  <c r="R6" i="2" s="1"/>
  <c r="S6" i="2" s="1"/>
  <c r="T6" i="2" s="1"/>
  <c r="V6" i="2" s="1"/>
  <c r="P6" i="2"/>
  <c r="Y5" i="2"/>
  <c r="Z5" i="2" s="1"/>
  <c r="Q5" i="2"/>
  <c r="R5" i="2" s="1"/>
  <c r="T5" i="2" s="1"/>
  <c r="V5" i="2" s="1"/>
  <c r="P5" i="2"/>
  <c r="Y4" i="2"/>
  <c r="Z4" i="2" s="1"/>
  <c r="Q4" i="2"/>
  <c r="R4" i="2" s="1"/>
  <c r="S4" i="2" s="1"/>
  <c r="V4" i="2" s="1"/>
  <c r="P4" i="2"/>
  <c r="Y3" i="2"/>
  <c r="Z3" i="2" s="1"/>
  <c r="Q3" i="2"/>
  <c r="R3" i="2" s="1"/>
  <c r="S3" i="2" s="1"/>
  <c r="V3" i="2" s="1"/>
  <c r="P3" i="2"/>
  <c r="Y2" i="2"/>
  <c r="Z2" i="2" s="1"/>
  <c r="Q2" i="2"/>
  <c r="R2" i="2" s="1"/>
  <c r="S2" i="2" s="1"/>
  <c r="V2" i="2" s="1"/>
  <c r="P2" i="2"/>
  <c r="O7" i="1" l="1"/>
  <c r="M34" i="1"/>
  <c r="H34" i="1"/>
  <c r="I34" i="1" s="1"/>
  <c r="J34" i="1" s="1"/>
  <c r="K34" i="1" s="1"/>
  <c r="L34" i="1" s="1"/>
  <c r="C10" i="1"/>
  <c r="D10" i="1"/>
  <c r="E18" i="1"/>
  <c r="E15" i="1"/>
  <c r="D38" i="2"/>
  <c r="D36" i="2"/>
  <c r="D32" i="2"/>
  <c r="D28" i="2"/>
  <c r="Y21" i="2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I18" i="2"/>
  <c r="H18" i="2"/>
  <c r="G18" i="2"/>
  <c r="D18" i="2"/>
  <c r="B18" i="2"/>
  <c r="I16" i="2"/>
  <c r="H16" i="2"/>
  <c r="G16" i="2"/>
  <c r="D16" i="2"/>
  <c r="B16" i="2"/>
  <c r="I15" i="2"/>
  <c r="H15" i="2"/>
  <c r="G15" i="2"/>
  <c r="D15" i="2"/>
  <c r="B15" i="2"/>
  <c r="I14" i="2"/>
  <c r="H14" i="2"/>
  <c r="G14" i="2"/>
  <c r="D14" i="2"/>
  <c r="B14" i="2"/>
  <c r="I13" i="2"/>
  <c r="H13" i="2"/>
  <c r="G13" i="2"/>
  <c r="D13" i="2"/>
  <c r="B13" i="2"/>
  <c r="I12" i="2"/>
  <c r="H12" i="2"/>
  <c r="G12" i="2"/>
  <c r="D12" i="2"/>
  <c r="B12" i="2"/>
  <c r="I11" i="2"/>
  <c r="H11" i="2"/>
  <c r="G11" i="2"/>
  <c r="D11" i="2"/>
  <c r="B11" i="2"/>
  <c r="I10" i="2"/>
  <c r="H10" i="2"/>
  <c r="G10" i="2"/>
  <c r="D10" i="2"/>
  <c r="B10" i="2"/>
  <c r="I9" i="2"/>
  <c r="H9" i="2"/>
  <c r="G9" i="2"/>
  <c r="D9" i="2"/>
  <c r="B9" i="2"/>
  <c r="I8" i="2"/>
  <c r="H8" i="2"/>
  <c r="G8" i="2"/>
  <c r="D8" i="2"/>
  <c r="B8" i="2"/>
  <c r="H7" i="2"/>
  <c r="G7" i="2"/>
  <c r="D7" i="2"/>
  <c r="B7" i="2"/>
  <c r="I6" i="2"/>
  <c r="H6" i="2"/>
  <c r="G6" i="2"/>
  <c r="D6" i="2"/>
  <c r="B6" i="2"/>
  <c r="H5" i="2"/>
  <c r="G5" i="2"/>
  <c r="D5" i="2"/>
  <c r="B5" i="2"/>
  <c r="I4" i="2"/>
  <c r="E4" i="2"/>
  <c r="F4" i="2" s="1"/>
  <c r="H4" i="2"/>
  <c r="G4" i="2"/>
  <c r="D4" i="2"/>
  <c r="B4" i="2"/>
  <c r="AA3" i="2"/>
  <c r="K3" i="2" s="1"/>
  <c r="I3" i="2"/>
  <c r="H3" i="2"/>
  <c r="G3" i="2"/>
  <c r="D3" i="2"/>
  <c r="B3" i="2"/>
  <c r="H2" i="2"/>
  <c r="G2" i="2"/>
  <c r="D2" i="2"/>
  <c r="B2" i="2"/>
  <c r="H7" i="1"/>
  <c r="D11" i="1" l="1"/>
  <c r="D12" i="1" s="1"/>
  <c r="E12" i="1" s="1"/>
  <c r="I7" i="2"/>
  <c r="I5" i="2"/>
  <c r="C18" i="2"/>
  <c r="E18" i="2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J20" i="2"/>
  <c r="E2" i="2"/>
  <c r="F2" i="2" s="1"/>
  <c r="C2" i="2"/>
  <c r="C5" i="2"/>
  <c r="E5" i="2"/>
  <c r="F5" i="2" s="1"/>
  <c r="C13" i="2"/>
  <c r="E13" i="2"/>
  <c r="F13" i="2" s="1"/>
  <c r="AB15" i="2"/>
  <c r="L15" i="2" s="1"/>
  <c r="J15" i="2"/>
  <c r="AA15" i="2"/>
  <c r="K15" i="2" s="1"/>
  <c r="AA5" i="2"/>
  <c r="K5" i="2" s="1"/>
  <c r="AB5" i="2"/>
  <c r="L5" i="2" s="1"/>
  <c r="J5" i="2"/>
  <c r="E10" i="2"/>
  <c r="F10" i="2" s="1"/>
  <c r="C10" i="2"/>
  <c r="C11" i="2"/>
  <c r="E11" i="2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E12" i="2"/>
  <c r="F12" i="2" s="1"/>
  <c r="C12" i="2"/>
  <c r="I2" i="2"/>
  <c r="E8" i="2"/>
  <c r="F8" i="2" s="1"/>
  <c r="C8" i="2"/>
  <c r="C9" i="2"/>
  <c r="E9" i="2"/>
  <c r="F9" i="2" s="1"/>
  <c r="AB11" i="2"/>
  <c r="L11" i="2" s="1"/>
  <c r="J11" i="2"/>
  <c r="AA11" i="2"/>
  <c r="K11" i="2" s="1"/>
  <c r="E16" i="2"/>
  <c r="F16" i="2" s="1"/>
  <c r="C16" i="2"/>
  <c r="C3" i="2"/>
  <c r="E3" i="2"/>
  <c r="F3" i="2" s="1"/>
  <c r="E6" i="2"/>
  <c r="F6" i="2" s="1"/>
  <c r="C6" i="2"/>
  <c r="C7" i="2"/>
  <c r="E7" i="2"/>
  <c r="F7" i="2" s="1"/>
  <c r="AA9" i="2"/>
  <c r="K9" i="2" s="1"/>
  <c r="AB9" i="2"/>
  <c r="L9" i="2" s="1"/>
  <c r="J9" i="2"/>
  <c r="E14" i="2"/>
  <c r="F14" i="2" s="1"/>
  <c r="C14" i="2"/>
  <c r="C15" i="2"/>
  <c r="E15" i="2"/>
  <c r="F15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E17" i="2"/>
  <c r="F17" i="2" s="1"/>
  <c r="AB17" i="2"/>
  <c r="L17" i="2" s="1"/>
  <c r="J17" i="2"/>
  <c r="AA17" i="2"/>
  <c r="K17" i="2" s="1"/>
  <c r="M7" i="1" l="1"/>
  <c r="I7" i="1"/>
  <c r="J7" i="1" s="1"/>
  <c r="K7" i="1" s="1"/>
  <c r="L7" i="1" s="1"/>
  <c r="O8" i="1" s="1"/>
  <c r="L10" i="1" l="1"/>
  <c r="C18" i="1" s="1"/>
  <c r="M10" i="1"/>
  <c r="C29" i="1" s="1"/>
  <c r="H2" i="1"/>
  <c r="I16" i="1" l="1"/>
  <c r="C15" i="1" l="1"/>
  <c r="C4" i="1" l="1"/>
  <c r="C19" i="1"/>
  <c r="C17" i="1" l="1"/>
  <c r="K14" i="1" l="1"/>
  <c r="L14" i="1" s="1"/>
  <c r="C26" i="1"/>
  <c r="C27" i="1" s="1"/>
  <c r="C28" i="1" s="1"/>
  <c r="C20" i="1" l="1"/>
  <c r="C25" i="1" l="1"/>
  <c r="D20" i="1"/>
  <c r="C22" i="1"/>
  <c r="C23" i="1" s="1"/>
  <c r="C24" i="1" s="1"/>
  <c r="C21" i="1"/>
</calcChain>
</file>

<file path=xl/sharedStrings.xml><?xml version="1.0" encoding="utf-8"?>
<sst xmlns="http://schemas.openxmlformats.org/spreadsheetml/2006/main" count="79" uniqueCount="50">
  <si>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</si>
  <si>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</si>
  <si>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</si>
  <si>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</si>
  <si>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</si>
  <si>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</si>
  <si>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</si>
  <si>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</si>
  <si>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</si>
  <si>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</si>
  <si>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</si>
  <si>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</si>
  <si>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</si>
  <si>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</si>
  <si>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</si>
  <si>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</si>
  <si>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</si>
  <si>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</si>
  <si>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</si>
  <si>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</si>
  <si>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</si>
  <si>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</si>
  <si>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</si>
  <si>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</si>
  <si>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</si>
  <si>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</si>
  <si>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</si>
  <si>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</si>
  <si>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</si>
  <si>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</si>
  <si>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</si>
  <si>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</si>
  <si>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</si>
  <si>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</si>
  <si>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</si>
  <si>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</si>
  <si>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</si>
  <si>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</si>
  <si>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</si>
  <si>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</si>
  <si>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</si>
  <si>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</si>
  <si>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A) Land Area</t>
  </si>
  <si>
    <t>B) Structure</t>
  </si>
  <si>
    <t>C) Land Development</t>
  </si>
  <si>
    <t>Prev. Val. -2021 - YPCVL</t>
  </si>
  <si>
    <t>Land &amp; Office Building on Plot No. 12, Road Number No. 9, behind Hotel Tunga Paradise, M.I.D.C,
Marol, Andheri (East), Mumbai, Maharashtra 400 093.</t>
  </si>
  <si>
    <t>RR Rate Land</t>
  </si>
  <si>
    <t>Ground</t>
  </si>
  <si>
    <t>Built Up Area In             Sq. Ft.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</si>
</sst>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69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Alignment="1">
      <alignment vertical="top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3" fillId="0" borderId="0" xfId="0" applyNumberFormat="1" applyFont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3" fontId="0" fillId="0" borderId="1" xfId="0" applyNumberFormat="1" applyBorder="1"/>
    <xf numFmtId="3" fontId="0" fillId="2" borderId="1" xfId="0" applyNumberFormat="1" applyFill="1" applyBorder="1"/>
    <xf numFmtId="0" fontId="8" fillId="0" borderId="1" xfId="0" applyFont="1" applyBorder="1" applyAlignment="1">
      <alignment wrapText="1"/>
    </xf>
    <xf numFmtId="43" fontId="8" fillId="0" borderId="1" xfId="1" applyFont="1" applyBorder="1"/>
    <xf numFmtId="4" fontId="9" fillId="0" borderId="0" xfId="0" applyNumberFormat="1" applyFont="1" applyAlignment="1">
      <alignment horizontal="right" vertical="center" wrapText="1"/>
    </xf>
    <xf numFmtId="4" fontId="2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left" vertical="top" wrapText="1"/>
    </xf>
    <xf numFmtId="43" fontId="15" fillId="2" borderId="0" xfId="1" applyFont="1" applyFill="1" applyAlignment="1">
      <alignment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211962</xdr:colOff>
      <xdr:row>46</xdr:row>
      <xdr:rowOff>1223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8D7027-B36E-44CF-B605-94D2B2C1A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80762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564010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7354BB-39E3-4044-AEB9-C6DE226D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84810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334953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CB7F2-D5E9-4600-A1DD-DF37F2A1B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07753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29</xdr:col>
      <xdr:colOff>607314</xdr:colOff>
      <xdr:row>108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05FF7C-2598-4D34-8BB9-89DD6103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CCFB33-2066-7659-7F51-F2681D27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38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14" sqref="G14"/>
    </sheetView>
  </sheetViews>
  <sheetFormatPr defaultRowHeight="16.5" x14ac:dyDescent="0.3"/>
  <cols>
    <col min="1" max="1" width="9.140625" style="1"/>
    <col min="2" max="2" width="15.28515625" style="2" customWidth="1"/>
    <col min="3" max="3" width="15.28515625" style="1" bestFit="1" customWidth="1"/>
    <col min="4" max="4" width="13.8554687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5" width="12.140625" style="1" bestFit="1" customWidth="1"/>
    <col min="16" max="16384" width="9.140625" style="1"/>
  </cols>
  <sheetData>
    <row r="1" spans="1:15" x14ac:dyDescent="0.3">
      <c r="B1" s="15" t="s">
        <v>16</v>
      </c>
    </row>
    <row r="2" spans="1:15" x14ac:dyDescent="0.3">
      <c r="B2" s="25" t="s">
        <v>14</v>
      </c>
      <c r="C2" s="1">
        <v>1904</v>
      </c>
      <c r="E2" s="4"/>
      <c r="F2" s="4"/>
      <c r="G2" s="27"/>
      <c r="H2" s="1">
        <f>18100/10.764</f>
        <v>1681.5310293571165</v>
      </c>
    </row>
    <row r="3" spans="1:15" x14ac:dyDescent="0.3">
      <c r="B3" s="26" t="s">
        <v>9</v>
      </c>
      <c r="C3" s="30">
        <v>239000</v>
      </c>
      <c r="D3" s="17"/>
      <c r="E3" s="29"/>
      <c r="F3" s="29"/>
      <c r="G3" s="17"/>
      <c r="H3" s="1"/>
    </row>
    <row r="4" spans="1:15" x14ac:dyDescent="0.3">
      <c r="B4" s="43" t="s">
        <v>22</v>
      </c>
      <c r="C4" s="21">
        <f>ROUND((C2*C3),0)</f>
        <v>455056000</v>
      </c>
      <c r="F4" s="24"/>
      <c r="G4" s="24"/>
    </row>
    <row r="5" spans="1:15" x14ac:dyDescent="0.3">
      <c r="B5" s="15" t="s">
        <v>17</v>
      </c>
    </row>
    <row r="6" spans="1:15" s="3" customFormat="1" ht="60.75" thickBot="1" x14ac:dyDescent="0.25">
      <c r="B6" s="10" t="s">
        <v>0</v>
      </c>
      <c r="C6" s="4" t="s">
        <v>49</v>
      </c>
      <c r="D6" s="4" t="s">
        <v>1</v>
      </c>
      <c r="E6" s="4" t="s">
        <v>3</v>
      </c>
      <c r="F6" s="4" t="s">
        <v>4</v>
      </c>
      <c r="G6" s="5" t="s">
        <v>8</v>
      </c>
      <c r="H6" s="6" t="s">
        <v>2</v>
      </c>
      <c r="I6" s="9" t="s">
        <v>5</v>
      </c>
      <c r="J6" s="9" t="s">
        <v>6</v>
      </c>
      <c r="K6" s="6" t="s">
        <v>20</v>
      </c>
      <c r="L6" s="6" t="s">
        <v>21</v>
      </c>
      <c r="M6" s="6" t="s">
        <v>7</v>
      </c>
      <c r="O6" s="3">
        <v>49940</v>
      </c>
    </row>
    <row r="7" spans="1:15" s="3" customFormat="1" ht="17.25" thickBot="1" x14ac:dyDescent="0.25">
      <c r="A7" s="3">
        <v>1</v>
      </c>
      <c r="B7" s="48" t="s">
        <v>48</v>
      </c>
      <c r="C7" s="49">
        <v>19636.46</v>
      </c>
      <c r="D7" s="50">
        <v>1991</v>
      </c>
      <c r="E7" s="32">
        <v>2024</v>
      </c>
      <c r="F7" s="32">
        <v>60</v>
      </c>
      <c r="G7" s="51">
        <v>3000</v>
      </c>
      <c r="H7" s="7">
        <f t="shared" ref="H7" si="0">E7-D7</f>
        <v>33</v>
      </c>
      <c r="I7" s="53">
        <f t="shared" ref="I7" si="1">90*H7/F7</f>
        <v>49.5</v>
      </c>
      <c r="J7" s="17">
        <f t="shared" ref="J7" si="2">G7/100*I7</f>
        <v>1485</v>
      </c>
      <c r="K7" s="17">
        <f t="shared" ref="K7" si="3">ROUND((G7-J7),0)</f>
        <v>1515</v>
      </c>
      <c r="L7" s="17">
        <f t="shared" ref="L7" si="4">ROUND((K7*C7),0)</f>
        <v>29749237</v>
      </c>
      <c r="M7" s="17">
        <f t="shared" ref="M7" si="5">ROUND((C7*G7),0)</f>
        <v>58909380</v>
      </c>
      <c r="O7" s="3">
        <f>O6*C2</f>
        <v>95085760</v>
      </c>
    </row>
    <row r="8" spans="1:15" s="3" customFormat="1" ht="17.25" thickBot="1" x14ac:dyDescent="0.25">
      <c r="B8" s="48"/>
      <c r="C8" s="49"/>
      <c r="D8" s="50"/>
      <c r="E8" s="32"/>
      <c r="F8" s="32"/>
      <c r="G8" s="51"/>
      <c r="H8" s="7"/>
      <c r="I8" s="7"/>
      <c r="J8" s="17"/>
      <c r="K8" s="17"/>
      <c r="L8" s="17"/>
      <c r="M8" s="17"/>
      <c r="O8" s="66">
        <f>O7+L7</f>
        <v>124834997</v>
      </c>
    </row>
    <row r="9" spans="1:15" s="3" customFormat="1" x14ac:dyDescent="0.2">
      <c r="B9" s="48"/>
      <c r="C9" s="49"/>
      <c r="D9" s="50"/>
      <c r="E9" s="32"/>
      <c r="F9" s="32"/>
      <c r="G9" s="52"/>
      <c r="H9" s="7"/>
      <c r="I9" s="7"/>
      <c r="J9" s="17"/>
      <c r="K9" s="17"/>
      <c r="L9" s="17"/>
      <c r="M9" s="17"/>
    </row>
    <row r="10" spans="1:15" x14ac:dyDescent="0.3">
      <c r="B10" s="44" t="s">
        <v>23</v>
      </c>
      <c r="C10" s="45">
        <f>C9*10.764</f>
        <v>0</v>
      </c>
      <c r="D10" s="65">
        <f>19663</f>
        <v>19663</v>
      </c>
      <c r="E10" s="46"/>
      <c r="F10" s="46"/>
      <c r="G10" s="47"/>
      <c r="H10" s="14"/>
      <c r="I10" s="14"/>
      <c r="J10" s="18"/>
      <c r="K10" s="18"/>
      <c r="L10" s="18">
        <f>SUM(L7:L9)</f>
        <v>29749237</v>
      </c>
      <c r="M10" s="18">
        <f>SUM(M7:M9)</f>
        <v>58909380</v>
      </c>
    </row>
    <row r="11" spans="1:15" x14ac:dyDescent="0.3">
      <c r="B11" s="12"/>
      <c r="C11" s="13"/>
      <c r="D11" s="19">
        <f>D10-C10</f>
        <v>19663</v>
      </c>
      <c r="E11" s="13"/>
      <c r="F11" s="14"/>
      <c r="G11" s="14"/>
      <c r="H11" s="14"/>
      <c r="I11" s="13"/>
      <c r="J11" s="18"/>
      <c r="K11" s="19"/>
      <c r="L11" s="33"/>
      <c r="M11" s="33"/>
      <c r="N11" s="14"/>
    </row>
    <row r="12" spans="1:15" ht="22.5" customHeight="1" x14ac:dyDescent="0.3">
      <c r="B12" s="67" t="s">
        <v>18</v>
      </c>
      <c r="C12" s="67"/>
      <c r="D12" s="13">
        <f>D11/10.764</f>
        <v>1826.7372723894464</v>
      </c>
      <c r="E12" s="13" t="e">
        <f>#REF!+D12</f>
        <v>#REF!</v>
      </c>
      <c r="F12" s="14"/>
      <c r="G12" s="14"/>
      <c r="H12" s="14"/>
      <c r="I12" s="13"/>
      <c r="J12" s="14"/>
      <c r="K12" s="13"/>
      <c r="L12" s="14"/>
      <c r="M12" s="14"/>
      <c r="N12" s="14"/>
    </row>
    <row r="13" spans="1:15" x14ac:dyDescent="0.3">
      <c r="B13" s="25" t="s">
        <v>14</v>
      </c>
      <c r="C13" s="28">
        <v>1904</v>
      </c>
      <c r="E13" s="35"/>
      <c r="F13" s="35"/>
      <c r="G13" s="36"/>
      <c r="H13" s="16"/>
      <c r="K13" s="23"/>
    </row>
    <row r="14" spans="1:15" x14ac:dyDescent="0.3">
      <c r="B14" s="26" t="s">
        <v>9</v>
      </c>
      <c r="C14" s="30">
        <v>0</v>
      </c>
      <c r="D14" s="40"/>
      <c r="E14" s="24">
        <v>1747.075</v>
      </c>
      <c r="F14" s="24"/>
      <c r="G14" s="18"/>
      <c r="H14" s="16"/>
      <c r="K14" s="22" t="e">
        <f>#REF!+C3</f>
        <v>#REF!</v>
      </c>
      <c r="L14" s="8" t="e">
        <f>K14*10.764</f>
        <v>#REF!</v>
      </c>
    </row>
    <row r="15" spans="1:15" x14ac:dyDescent="0.3">
      <c r="B15" s="26" t="s">
        <v>10</v>
      </c>
      <c r="C15" s="41">
        <f>ROUND((C13*C14),0)</f>
        <v>0</v>
      </c>
      <c r="D15" s="11"/>
      <c r="E15" s="11">
        <f>E14*10.764</f>
        <v>18805.515299999999</v>
      </c>
      <c r="F15" s="23"/>
      <c r="H15" s="16"/>
      <c r="K15" s="23"/>
    </row>
    <row r="16" spans="1:15" x14ac:dyDescent="0.3">
      <c r="C16" s="11"/>
      <c r="D16" s="11"/>
      <c r="E16" s="11"/>
      <c r="F16" s="23"/>
      <c r="H16" s="16">
        <v>45350908</v>
      </c>
      <c r="I16" s="1">
        <f>H16*120%</f>
        <v>54421089.600000001</v>
      </c>
      <c r="K16" s="23"/>
    </row>
    <row r="17" spans="2:11" x14ac:dyDescent="0.3">
      <c r="B17" s="2" t="s">
        <v>16</v>
      </c>
      <c r="C17" s="21">
        <f>C4</f>
        <v>455056000</v>
      </c>
      <c r="D17" s="21"/>
      <c r="E17" s="21">
        <v>18798.47</v>
      </c>
      <c r="F17" s="21"/>
      <c r="G17" s="21"/>
      <c r="H17" s="22"/>
      <c r="K17" s="20"/>
    </row>
    <row r="18" spans="2:11" x14ac:dyDescent="0.3">
      <c r="B18" s="2" t="s">
        <v>17</v>
      </c>
      <c r="C18" s="21">
        <f>L10</f>
        <v>29749237</v>
      </c>
      <c r="D18" s="21"/>
      <c r="E18" s="21">
        <f>E17/10.764</f>
        <v>1746.4204756596064</v>
      </c>
      <c r="F18" s="21"/>
      <c r="G18" s="21"/>
      <c r="H18" s="22"/>
      <c r="K18" s="22"/>
    </row>
    <row r="19" spans="2:11" ht="33" x14ac:dyDescent="0.3">
      <c r="B19" s="2" t="s">
        <v>15</v>
      </c>
      <c r="C19" s="21">
        <f>C15</f>
        <v>0</v>
      </c>
      <c r="D19" s="21"/>
      <c r="E19" s="21"/>
      <c r="F19" s="21"/>
      <c r="G19" s="21"/>
      <c r="H19" s="22"/>
      <c r="K19" s="22"/>
    </row>
    <row r="20" spans="2:11" x14ac:dyDescent="0.3">
      <c r="B20" s="15" t="s">
        <v>11</v>
      </c>
      <c r="C20" s="31">
        <f>C17+C18+C19</f>
        <v>484805237</v>
      </c>
      <c r="D20" s="1">
        <f>C20*0.025/12</f>
        <v>1010010.9104166668</v>
      </c>
      <c r="E20" s="1">
        <v>18798.47</v>
      </c>
      <c r="F20" s="20"/>
    </row>
    <row r="21" spans="2:11" ht="33" x14ac:dyDescent="0.3">
      <c r="B21" s="15" t="s">
        <v>12</v>
      </c>
      <c r="C21" s="31">
        <f>ROUND((C20*0.9),0)</f>
        <v>436324713</v>
      </c>
      <c r="D21" s="42"/>
      <c r="F21" s="20"/>
      <c r="H21" s="37"/>
    </row>
    <row r="22" spans="2:11" hidden="1" x14ac:dyDescent="0.3">
      <c r="B22" s="34" t="s">
        <v>10</v>
      </c>
      <c r="C22" s="20">
        <f>C20*0.8</f>
        <v>387844189.60000002</v>
      </c>
      <c r="D22" s="42"/>
      <c r="F22" s="20"/>
    </row>
    <row r="23" spans="2:11" hidden="1" x14ac:dyDescent="0.3">
      <c r="B23" s="38"/>
      <c r="C23" s="21">
        <f>ROUNDUP(C22,0)</f>
        <v>387844190</v>
      </c>
      <c r="D23" s="42"/>
      <c r="F23" s="20"/>
    </row>
    <row r="24" spans="2:11" hidden="1" x14ac:dyDescent="0.3">
      <c r="B24" s="38"/>
      <c r="C24" s="21">
        <f>C23-C22</f>
        <v>0.39999997615814209</v>
      </c>
      <c r="D24" s="42"/>
      <c r="F24" s="20"/>
    </row>
    <row r="25" spans="2:11" x14ac:dyDescent="0.3">
      <c r="B25" s="15" t="s">
        <v>13</v>
      </c>
      <c r="C25" s="39">
        <f>ROUND((C20*0.8),0)</f>
        <v>387844190</v>
      </c>
      <c r="D25" s="42"/>
      <c r="F25" s="20"/>
      <c r="H25" s="37"/>
    </row>
    <row r="26" spans="2:11" hidden="1" x14ac:dyDescent="0.3">
      <c r="B26" s="8" t="s">
        <v>10</v>
      </c>
      <c r="C26" s="22">
        <f>M11</f>
        <v>0</v>
      </c>
      <c r="D26" s="42"/>
      <c r="F26" s="20"/>
    </row>
    <row r="27" spans="2:11" hidden="1" x14ac:dyDescent="0.3">
      <c r="B27" s="34"/>
      <c r="C27" s="21">
        <f>ROUNDUP(C26,0)</f>
        <v>0</v>
      </c>
      <c r="D27" s="42"/>
    </row>
    <row r="28" spans="2:11" hidden="1" x14ac:dyDescent="0.3">
      <c r="B28" s="34"/>
      <c r="C28" s="21">
        <f>C27-C26</f>
        <v>0</v>
      </c>
      <c r="D28" s="42"/>
    </row>
    <row r="29" spans="2:11" x14ac:dyDescent="0.3">
      <c r="B29" s="15" t="s">
        <v>19</v>
      </c>
      <c r="C29" s="31">
        <f>M10</f>
        <v>58909380</v>
      </c>
      <c r="D29" s="42"/>
    </row>
    <row r="31" spans="2:11" x14ac:dyDescent="0.3">
      <c r="B31" s="63" t="s">
        <v>47</v>
      </c>
      <c r="C31" s="64">
        <v>74980</v>
      </c>
    </row>
    <row r="33" spans="1:13" s="3" customFormat="1" ht="60.75" thickBot="1" x14ac:dyDescent="0.25">
      <c r="B33" s="10" t="s">
        <v>0</v>
      </c>
      <c r="C33" s="4" t="s">
        <v>49</v>
      </c>
      <c r="D33" s="4" t="s">
        <v>1</v>
      </c>
      <c r="E33" s="4" t="s">
        <v>3</v>
      </c>
      <c r="F33" s="4" t="s">
        <v>4</v>
      </c>
      <c r="G33" s="5" t="s">
        <v>8</v>
      </c>
      <c r="H33" s="6" t="s">
        <v>2</v>
      </c>
      <c r="I33" s="9" t="s">
        <v>5</v>
      </c>
      <c r="J33" s="9" t="s">
        <v>6</v>
      </c>
      <c r="K33" s="6" t="s">
        <v>20</v>
      </c>
      <c r="L33" s="6" t="s">
        <v>21</v>
      </c>
      <c r="M33" s="6" t="s">
        <v>7</v>
      </c>
    </row>
    <row r="34" spans="1:13" s="3" customFormat="1" ht="17.25" thickBot="1" x14ac:dyDescent="0.25">
      <c r="A34" s="3">
        <v>1</v>
      </c>
      <c r="B34" s="48" t="s">
        <v>48</v>
      </c>
      <c r="C34" s="49">
        <v>19636.46</v>
      </c>
      <c r="D34" s="50">
        <v>1991</v>
      </c>
      <c r="E34" s="32">
        <v>2022</v>
      </c>
      <c r="F34" s="32">
        <v>60</v>
      </c>
      <c r="G34" s="51">
        <v>2400</v>
      </c>
      <c r="H34" s="7">
        <f t="shared" ref="H34" si="6">E34-D34</f>
        <v>31</v>
      </c>
      <c r="I34" s="53">
        <f t="shared" ref="I34" si="7">90*H34/F34</f>
        <v>46.5</v>
      </c>
      <c r="J34" s="17">
        <f t="shared" ref="J34" si="8">G34/100*I34</f>
        <v>1116</v>
      </c>
      <c r="K34" s="17">
        <f t="shared" ref="K34" si="9">ROUND((G34-J34),0)</f>
        <v>1284</v>
      </c>
      <c r="L34" s="17">
        <f t="shared" ref="L34" si="10">ROUND((K34*C34),0)</f>
        <v>25213215</v>
      </c>
      <c r="M34" s="17">
        <f t="shared" ref="M34" si="11">ROUND((C34*G34),0)</f>
        <v>47127504</v>
      </c>
    </row>
    <row r="35" spans="1:13" s="3" customFormat="1" ht="17.25" thickBot="1" x14ac:dyDescent="0.25">
      <c r="B35" s="48"/>
      <c r="C35" s="49"/>
      <c r="D35" s="50"/>
      <c r="E35" s="32"/>
      <c r="F35" s="32"/>
      <c r="G35" s="51"/>
      <c r="H35" s="7"/>
      <c r="I35" s="7"/>
      <c r="J35" s="17"/>
      <c r="K35" s="17"/>
      <c r="L35" s="17"/>
      <c r="M35" s="17"/>
    </row>
    <row r="36" spans="1:13" s="3" customFormat="1" x14ac:dyDescent="0.2">
      <c r="B36" s="48"/>
      <c r="C36" s="49"/>
      <c r="D36" s="50"/>
      <c r="E36" s="32"/>
      <c r="F36" s="32"/>
      <c r="G36" s="52"/>
      <c r="H36" s="7"/>
      <c r="I36" s="7"/>
      <c r="J36" s="17"/>
      <c r="K36" s="17"/>
      <c r="L36" s="17"/>
      <c r="M36" s="17"/>
    </row>
    <row r="38" spans="1:13" x14ac:dyDescent="0.3">
      <c r="C38" s="1">
        <v>74980</v>
      </c>
    </row>
  </sheetData>
  <mergeCells count="1">
    <mergeCell ref="B12:C1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>
      <selection activeCell="P37" sqref="P37"/>
    </sheetView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topLeftCell="A58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topLeftCell="A31" workbookViewId="0">
      <selection activeCell="A56" sqref="A5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8"/>
  <sheetViews>
    <sheetView topLeftCell="A4" workbookViewId="0">
      <selection activeCell="H30" sqref="H30"/>
    </sheetView>
  </sheetViews>
  <sheetFormatPr defaultRowHeight="15" x14ac:dyDescent="0.25"/>
  <cols>
    <col min="1" max="1" width="6.85546875" style="57" bestFit="1" customWidth="1"/>
    <col min="2" max="2" width="5.140625" style="57" bestFit="1" customWidth="1"/>
    <col min="3" max="3" width="12.28515625" style="57" customWidth="1"/>
    <col min="4" max="4" width="15.28515625" style="57" bestFit="1" customWidth="1"/>
    <col min="5" max="5" width="11.5703125" style="57" bestFit="1" customWidth="1"/>
    <col min="6" max="6" width="10.85546875" style="57" bestFit="1" customWidth="1"/>
    <col min="7" max="7" width="10" style="57" bestFit="1" customWidth="1"/>
    <col min="8" max="8" width="9.42578125" style="57" bestFit="1" customWidth="1"/>
    <col min="9" max="9" width="14.28515625" style="57" bestFit="1" customWidth="1"/>
    <col min="10" max="10" width="16.85546875" style="57" bestFit="1" customWidth="1"/>
    <col min="11" max="11" width="11.5703125" style="57" bestFit="1" customWidth="1"/>
    <col min="12" max="12" width="11.28515625" style="57" bestFit="1" customWidth="1"/>
    <col min="13" max="13" width="6.85546875" style="57" hidden="1" customWidth="1"/>
    <col min="14" max="14" width="5.140625" style="57" hidden="1" customWidth="1"/>
    <col min="15" max="15" width="7.28515625" style="57" bestFit="1" customWidth="1"/>
    <col min="16" max="16" width="11.7109375" style="57" customWidth="1"/>
    <col min="17" max="17" width="7.42578125" style="57" bestFit="1" customWidth="1"/>
    <col min="18" max="18" width="8" style="57" bestFit="1" customWidth="1"/>
    <col min="19" max="20" width="10.42578125" style="57" bestFit="1" customWidth="1"/>
    <col min="21" max="21" width="18" style="57" bestFit="1" customWidth="1"/>
    <col min="22" max="22" width="12.5703125" style="57" bestFit="1" customWidth="1"/>
    <col min="23" max="24" width="12.28515625" style="57" bestFit="1" customWidth="1"/>
    <col min="25" max="25" width="17.85546875" style="57" bestFit="1" customWidth="1"/>
    <col min="26" max="26" width="16.85546875" style="57" bestFit="1" customWidth="1"/>
    <col min="27" max="27" width="12.5703125" style="57" bestFit="1" customWidth="1"/>
    <col min="28" max="28" width="11.5703125" style="57" bestFit="1" customWidth="1"/>
    <col min="29" max="29" width="19.85546875" style="57" bestFit="1" customWidth="1"/>
    <col min="30" max="16384" width="9.140625" style="57"/>
  </cols>
  <sheetData>
    <row r="1" spans="1:28" s="55" customFormat="1" ht="75" x14ac:dyDescent="0.25">
      <c r="A1" s="54" t="s">
        <v>24</v>
      </c>
      <c r="B1" s="54" t="str">
        <f>N1</f>
        <v>Date</v>
      </c>
      <c r="C1" s="54" t="s">
        <v>25</v>
      </c>
      <c r="D1" s="54" t="s">
        <v>10</v>
      </c>
      <c r="E1" s="54" t="s">
        <v>26</v>
      </c>
      <c r="F1" s="54" t="s">
        <v>27</v>
      </c>
      <c r="G1" s="54" t="str">
        <f t="shared" ref="G1:L16" si="0">W1</f>
        <v>Construction Area</v>
      </c>
      <c r="H1" s="54" t="str">
        <f t="shared" si="0"/>
        <v>Cost of Construction</v>
      </c>
      <c r="I1" s="54" t="str">
        <f t="shared" si="0"/>
        <v>Construction value</v>
      </c>
      <c r="J1" s="54" t="str">
        <f t="shared" si="0"/>
        <v>Land Value (Including Land development)</v>
      </c>
      <c r="K1" s="54" t="str">
        <f t="shared" si="0"/>
        <v>Land Rate (Including Development) per Sq. M.</v>
      </c>
      <c r="L1" s="54" t="str">
        <f t="shared" si="0"/>
        <v>Land Rate (Including Development) per Sq. Yard.</v>
      </c>
      <c r="M1" s="55" t="s">
        <v>28</v>
      </c>
      <c r="N1" s="55" t="s">
        <v>29</v>
      </c>
      <c r="O1" s="55" t="s">
        <v>30</v>
      </c>
      <c r="P1" s="55" t="s">
        <v>31</v>
      </c>
      <c r="Q1" s="55" t="s">
        <v>32</v>
      </c>
      <c r="R1" s="55" t="s">
        <v>33</v>
      </c>
      <c r="S1" s="55" t="s">
        <v>34</v>
      </c>
      <c r="T1" s="55" t="s">
        <v>35</v>
      </c>
      <c r="U1" s="55" t="s">
        <v>10</v>
      </c>
      <c r="V1" s="55" t="s">
        <v>9</v>
      </c>
      <c r="W1" s="56" t="s">
        <v>36</v>
      </c>
      <c r="X1" s="56" t="s">
        <v>37</v>
      </c>
      <c r="Y1" s="55" t="s">
        <v>38</v>
      </c>
      <c r="Z1" s="55" t="s">
        <v>39</v>
      </c>
      <c r="AA1" s="55" t="s">
        <v>40</v>
      </c>
      <c r="AB1" s="55" t="s">
        <v>41</v>
      </c>
    </row>
    <row r="2" spans="1:28" s="58" customFormat="1" x14ac:dyDescent="0.25">
      <c r="A2" s="59">
        <v>1</v>
      </c>
      <c r="B2" s="60">
        <f t="shared" ref="B2:B16" si="1">N2</f>
        <v>0</v>
      </c>
      <c r="C2" s="59">
        <f t="shared" ref="C2:C16" si="2">T2</f>
        <v>604</v>
      </c>
      <c r="D2" s="59">
        <f t="shared" ref="D2:D16" si="3">U2</f>
        <v>150500000</v>
      </c>
      <c r="E2" s="59">
        <f t="shared" ref="E2:E16" si="4">V2</f>
        <v>249172</v>
      </c>
      <c r="F2" s="59">
        <f t="shared" ref="F2:F16" si="5">ROUND((E2/10.764),0)</f>
        <v>23149</v>
      </c>
      <c r="G2" s="60">
        <f t="shared" si="0"/>
        <v>0</v>
      </c>
      <c r="H2" s="60">
        <f t="shared" si="0"/>
        <v>0</v>
      </c>
      <c r="I2" s="60">
        <f t="shared" si="0"/>
        <v>0</v>
      </c>
      <c r="J2" s="60">
        <f t="shared" si="0"/>
        <v>150500000</v>
      </c>
      <c r="K2" s="68">
        <f t="shared" si="0"/>
        <v>249172.18543046358</v>
      </c>
      <c r="L2" s="60" t="e">
        <f t="shared" si="0"/>
        <v>#DIV/0!</v>
      </c>
      <c r="O2" s="58">
        <v>0</v>
      </c>
      <c r="P2" s="58">
        <f t="shared" ref="P2:P18" si="6">O2*2.47107605477881</f>
        <v>0</v>
      </c>
      <c r="Q2" s="58">
        <f t="shared" ref="Q2:Q18" si="7">P2*40.0001976870614</f>
        <v>0</v>
      </c>
      <c r="R2" s="58">
        <f t="shared" ref="R2:R18" si="8">Q2*121.0167464</f>
        <v>0</v>
      </c>
      <c r="S2" s="58">
        <f t="shared" ref="S2:S18" si="9">R2*8.99870078651798</f>
        <v>0</v>
      </c>
      <c r="T2" s="58">
        <v>604</v>
      </c>
      <c r="U2" s="58">
        <v>150500000</v>
      </c>
      <c r="V2" s="58">
        <f t="shared" ref="V2:V18" si="10">ROUND((U2/T2),0)</f>
        <v>249172</v>
      </c>
      <c r="W2" s="59">
        <v>0</v>
      </c>
      <c r="X2" s="58">
        <v>0</v>
      </c>
      <c r="Y2" s="58">
        <f t="shared" ref="Y2:Y18" si="11">W2*X2</f>
        <v>0</v>
      </c>
      <c r="Z2" s="58">
        <f t="shared" ref="Z2:Z18" si="12">U2-Y2</f>
        <v>150500000</v>
      </c>
      <c r="AA2" s="58">
        <f t="shared" ref="AA2:AA16" si="13">Z2/T2</f>
        <v>249172.18543046358</v>
      </c>
      <c r="AB2" s="58" t="e">
        <f t="shared" ref="AB2:AB16" si="14">Z2/R2</f>
        <v>#DIV/0!</v>
      </c>
    </row>
    <row r="3" spans="1:28" s="58" customFormat="1" x14ac:dyDescent="0.25">
      <c r="A3" s="59">
        <v>2</v>
      </c>
      <c r="B3" s="60">
        <f t="shared" si="1"/>
        <v>0</v>
      </c>
      <c r="C3" s="59">
        <f t="shared" si="2"/>
        <v>800</v>
      </c>
      <c r="D3" s="59">
        <f t="shared" si="3"/>
        <v>300000000</v>
      </c>
      <c r="E3" s="59">
        <f t="shared" si="4"/>
        <v>375000</v>
      </c>
      <c r="F3" s="59">
        <f t="shared" si="5"/>
        <v>34838</v>
      </c>
      <c r="G3" s="60">
        <f t="shared" si="0"/>
        <v>0</v>
      </c>
      <c r="H3" s="60">
        <f t="shared" si="0"/>
        <v>0</v>
      </c>
      <c r="I3" s="60">
        <f t="shared" si="0"/>
        <v>0</v>
      </c>
      <c r="J3" s="60">
        <f t="shared" si="0"/>
        <v>300000000</v>
      </c>
      <c r="K3" s="60">
        <f t="shared" si="0"/>
        <v>375000</v>
      </c>
      <c r="L3" s="60" t="e">
        <f t="shared" si="0"/>
        <v>#DIV/0!</v>
      </c>
      <c r="O3" s="58">
        <v>0</v>
      </c>
      <c r="P3" s="58">
        <f t="shared" si="6"/>
        <v>0</v>
      </c>
      <c r="Q3" s="58">
        <f t="shared" si="7"/>
        <v>0</v>
      </c>
      <c r="R3" s="58">
        <f t="shared" si="8"/>
        <v>0</v>
      </c>
      <c r="S3" s="58">
        <f t="shared" si="9"/>
        <v>0</v>
      </c>
      <c r="T3" s="58">
        <v>800</v>
      </c>
      <c r="U3" s="58">
        <v>300000000</v>
      </c>
      <c r="V3" s="58">
        <f t="shared" si="10"/>
        <v>375000</v>
      </c>
      <c r="W3" s="59">
        <v>0</v>
      </c>
      <c r="X3" s="58">
        <v>0</v>
      </c>
      <c r="Y3" s="58">
        <f t="shared" si="11"/>
        <v>0</v>
      </c>
      <c r="Z3" s="58">
        <f t="shared" si="12"/>
        <v>300000000</v>
      </c>
      <c r="AA3" s="58">
        <f t="shared" si="13"/>
        <v>375000</v>
      </c>
      <c r="AB3" s="58" t="e">
        <f t="shared" si="14"/>
        <v>#DIV/0!</v>
      </c>
    </row>
    <row r="4" spans="1:28" s="58" customFormat="1" x14ac:dyDescent="0.25">
      <c r="A4" s="59">
        <v>3</v>
      </c>
      <c r="B4" s="60">
        <f t="shared" si="1"/>
        <v>0</v>
      </c>
      <c r="C4" s="59">
        <f t="shared" si="2"/>
        <v>3784</v>
      </c>
      <c r="D4" s="59">
        <f t="shared" si="3"/>
        <v>800000000</v>
      </c>
      <c r="E4" s="59">
        <f t="shared" si="4"/>
        <v>211416</v>
      </c>
      <c r="F4" s="59">
        <f t="shared" si="5"/>
        <v>19641</v>
      </c>
      <c r="G4" s="60">
        <f t="shared" si="0"/>
        <v>0</v>
      </c>
      <c r="H4" s="60">
        <f t="shared" si="0"/>
        <v>0</v>
      </c>
      <c r="I4" s="60">
        <f t="shared" si="0"/>
        <v>0</v>
      </c>
      <c r="J4" s="60">
        <f t="shared" si="0"/>
        <v>800000000</v>
      </c>
      <c r="K4" s="68">
        <f t="shared" si="0"/>
        <v>211416.49048625794</v>
      </c>
      <c r="L4" s="60" t="e">
        <f t="shared" si="0"/>
        <v>#DIV/0!</v>
      </c>
      <c r="O4" s="58">
        <v>0</v>
      </c>
      <c r="P4" s="58">
        <f t="shared" si="6"/>
        <v>0</v>
      </c>
      <c r="Q4" s="58">
        <f t="shared" si="7"/>
        <v>0</v>
      </c>
      <c r="R4" s="58">
        <f t="shared" si="8"/>
        <v>0</v>
      </c>
      <c r="S4" s="58">
        <f t="shared" si="9"/>
        <v>0</v>
      </c>
      <c r="T4" s="58">
        <v>3784</v>
      </c>
      <c r="U4" s="58">
        <v>800000000</v>
      </c>
      <c r="V4" s="58">
        <f t="shared" si="10"/>
        <v>211416</v>
      </c>
      <c r="W4" s="59">
        <v>0</v>
      </c>
      <c r="X4" s="58">
        <v>0</v>
      </c>
      <c r="Y4" s="58">
        <f t="shared" si="11"/>
        <v>0</v>
      </c>
      <c r="Z4" s="58">
        <f t="shared" si="12"/>
        <v>800000000</v>
      </c>
      <c r="AA4" s="58">
        <f t="shared" si="13"/>
        <v>211416.49048625794</v>
      </c>
      <c r="AB4" s="58" t="e">
        <f t="shared" si="14"/>
        <v>#DIV/0!</v>
      </c>
    </row>
    <row r="5" spans="1:28" s="58" customFormat="1" x14ac:dyDescent="0.25">
      <c r="A5" s="59">
        <v>4</v>
      </c>
      <c r="B5" s="60">
        <f t="shared" si="1"/>
        <v>0</v>
      </c>
      <c r="C5" s="59">
        <f t="shared" si="2"/>
        <v>0</v>
      </c>
      <c r="D5" s="59">
        <f t="shared" si="3"/>
        <v>0</v>
      </c>
      <c r="E5" s="59" t="e">
        <f t="shared" si="4"/>
        <v>#DIV/0!</v>
      </c>
      <c r="F5" s="59" t="e">
        <f t="shared" si="5"/>
        <v>#DIV/0!</v>
      </c>
      <c r="G5" s="60">
        <f t="shared" si="0"/>
        <v>0</v>
      </c>
      <c r="H5" s="60">
        <f t="shared" si="0"/>
        <v>0</v>
      </c>
      <c r="I5" s="60">
        <f t="shared" si="0"/>
        <v>0</v>
      </c>
      <c r="J5" s="60">
        <f t="shared" si="0"/>
        <v>0</v>
      </c>
      <c r="K5" s="60" t="e">
        <f t="shared" si="0"/>
        <v>#DIV/0!</v>
      </c>
      <c r="L5" s="60" t="e">
        <f t="shared" si="0"/>
        <v>#DIV/0!</v>
      </c>
      <c r="O5" s="58">
        <v>0</v>
      </c>
      <c r="P5" s="58">
        <f t="shared" si="6"/>
        <v>0</v>
      </c>
      <c r="Q5" s="58">
        <f t="shared" si="7"/>
        <v>0</v>
      </c>
      <c r="R5" s="58">
        <f t="shared" si="8"/>
        <v>0</v>
      </c>
      <c r="S5" s="58">
        <f t="shared" si="9"/>
        <v>0</v>
      </c>
      <c r="T5" s="58">
        <f t="shared" ref="T5:T18" si="15">S5/10.764</f>
        <v>0</v>
      </c>
      <c r="U5" s="58">
        <v>0</v>
      </c>
      <c r="V5" s="58" t="e">
        <f t="shared" si="10"/>
        <v>#DIV/0!</v>
      </c>
      <c r="W5" s="59">
        <v>0</v>
      </c>
      <c r="X5" s="58">
        <v>0</v>
      </c>
      <c r="Y5" s="58">
        <f t="shared" si="11"/>
        <v>0</v>
      </c>
      <c r="Z5" s="58">
        <f t="shared" si="12"/>
        <v>0</v>
      </c>
      <c r="AA5" s="58" t="e">
        <f t="shared" si="13"/>
        <v>#DIV/0!</v>
      </c>
      <c r="AB5" s="58" t="e">
        <f t="shared" si="14"/>
        <v>#DIV/0!</v>
      </c>
    </row>
    <row r="6" spans="1:28" s="58" customFormat="1" x14ac:dyDescent="0.25">
      <c r="A6" s="59">
        <v>5</v>
      </c>
      <c r="B6" s="60">
        <f t="shared" si="1"/>
        <v>0</v>
      </c>
      <c r="C6" s="59">
        <f t="shared" si="2"/>
        <v>0</v>
      </c>
      <c r="D6" s="59">
        <f t="shared" si="3"/>
        <v>0</v>
      </c>
      <c r="E6" s="59" t="e">
        <f t="shared" si="4"/>
        <v>#DIV/0!</v>
      </c>
      <c r="F6" s="59" t="e">
        <f t="shared" si="5"/>
        <v>#DIV/0!</v>
      </c>
      <c r="G6" s="60">
        <f t="shared" si="0"/>
        <v>0</v>
      </c>
      <c r="H6" s="60">
        <f t="shared" si="0"/>
        <v>0</v>
      </c>
      <c r="I6" s="60">
        <f t="shared" si="0"/>
        <v>0</v>
      </c>
      <c r="J6" s="60">
        <f t="shared" si="0"/>
        <v>0</v>
      </c>
      <c r="K6" s="60" t="e">
        <f t="shared" si="0"/>
        <v>#DIV/0!</v>
      </c>
      <c r="L6" s="60" t="e">
        <f t="shared" si="0"/>
        <v>#DIV/0!</v>
      </c>
      <c r="O6" s="58">
        <v>0</v>
      </c>
      <c r="P6" s="58">
        <f t="shared" si="6"/>
        <v>0</v>
      </c>
      <c r="Q6" s="58">
        <f t="shared" si="7"/>
        <v>0</v>
      </c>
      <c r="R6" s="58">
        <f t="shared" si="8"/>
        <v>0</v>
      </c>
      <c r="S6" s="58">
        <f t="shared" si="9"/>
        <v>0</v>
      </c>
      <c r="T6" s="58">
        <f t="shared" si="15"/>
        <v>0</v>
      </c>
      <c r="U6" s="58">
        <v>0</v>
      </c>
      <c r="V6" s="58" t="e">
        <f t="shared" si="10"/>
        <v>#DIV/0!</v>
      </c>
      <c r="W6" s="59">
        <v>0</v>
      </c>
      <c r="X6" s="58">
        <v>0</v>
      </c>
      <c r="Y6" s="58">
        <f t="shared" si="11"/>
        <v>0</v>
      </c>
      <c r="Z6" s="58">
        <f t="shared" si="12"/>
        <v>0</v>
      </c>
      <c r="AA6" s="58" t="e">
        <f t="shared" si="13"/>
        <v>#DIV/0!</v>
      </c>
      <c r="AB6" s="58" t="e">
        <f t="shared" si="14"/>
        <v>#DIV/0!</v>
      </c>
    </row>
    <row r="7" spans="1:28" s="58" customFormat="1" x14ac:dyDescent="0.25">
      <c r="A7" s="59">
        <v>6</v>
      </c>
      <c r="B7" s="60">
        <f t="shared" si="1"/>
        <v>0</v>
      </c>
      <c r="C7" s="59">
        <f t="shared" si="2"/>
        <v>0</v>
      </c>
      <c r="D7" s="59">
        <f t="shared" si="3"/>
        <v>0</v>
      </c>
      <c r="E7" s="59" t="e">
        <f t="shared" si="4"/>
        <v>#DIV/0!</v>
      </c>
      <c r="F7" s="59" t="e">
        <f t="shared" si="5"/>
        <v>#DIV/0!</v>
      </c>
      <c r="G7" s="60">
        <f t="shared" si="0"/>
        <v>0</v>
      </c>
      <c r="H7" s="60">
        <f t="shared" si="0"/>
        <v>0</v>
      </c>
      <c r="I7" s="60">
        <f t="shared" si="0"/>
        <v>0</v>
      </c>
      <c r="J7" s="60">
        <f t="shared" si="0"/>
        <v>0</v>
      </c>
      <c r="K7" s="60" t="e">
        <f t="shared" si="0"/>
        <v>#DIV/0!</v>
      </c>
      <c r="L7" s="60" t="e">
        <f t="shared" si="0"/>
        <v>#DIV/0!</v>
      </c>
      <c r="O7" s="58">
        <v>0</v>
      </c>
      <c r="P7" s="58">
        <f t="shared" si="6"/>
        <v>0</v>
      </c>
      <c r="Q7" s="58">
        <f t="shared" si="7"/>
        <v>0</v>
      </c>
      <c r="R7" s="58">
        <f t="shared" si="8"/>
        <v>0</v>
      </c>
      <c r="S7" s="58">
        <f t="shared" si="9"/>
        <v>0</v>
      </c>
      <c r="T7" s="58">
        <f t="shared" si="15"/>
        <v>0</v>
      </c>
      <c r="U7" s="58">
        <v>0</v>
      </c>
      <c r="V7" s="58" t="e">
        <f t="shared" si="10"/>
        <v>#DIV/0!</v>
      </c>
      <c r="W7" s="59">
        <v>0</v>
      </c>
      <c r="X7" s="58">
        <v>0</v>
      </c>
      <c r="Y7" s="58">
        <f t="shared" si="11"/>
        <v>0</v>
      </c>
      <c r="Z7" s="58">
        <f t="shared" si="12"/>
        <v>0</v>
      </c>
      <c r="AA7" s="58" t="e">
        <f t="shared" si="13"/>
        <v>#DIV/0!</v>
      </c>
      <c r="AB7" s="58" t="e">
        <f t="shared" si="14"/>
        <v>#DIV/0!</v>
      </c>
    </row>
    <row r="8" spans="1:28" s="58" customFormat="1" x14ac:dyDescent="0.25">
      <c r="A8" s="59">
        <v>7</v>
      </c>
      <c r="B8" s="60">
        <f t="shared" si="1"/>
        <v>0</v>
      </c>
      <c r="C8" s="59">
        <f t="shared" si="2"/>
        <v>0</v>
      </c>
      <c r="D8" s="59">
        <f t="shared" si="3"/>
        <v>0</v>
      </c>
      <c r="E8" s="59" t="e">
        <f t="shared" si="4"/>
        <v>#DIV/0!</v>
      </c>
      <c r="F8" s="59" t="e">
        <f t="shared" si="5"/>
        <v>#DIV/0!</v>
      </c>
      <c r="G8" s="60">
        <f t="shared" si="0"/>
        <v>0</v>
      </c>
      <c r="H8" s="60">
        <f t="shared" si="0"/>
        <v>0</v>
      </c>
      <c r="I8" s="60">
        <f t="shared" si="0"/>
        <v>0</v>
      </c>
      <c r="J8" s="60">
        <f t="shared" si="0"/>
        <v>0</v>
      </c>
      <c r="K8" s="60" t="e">
        <f t="shared" si="0"/>
        <v>#DIV/0!</v>
      </c>
      <c r="L8" s="60" t="e">
        <f t="shared" si="0"/>
        <v>#DIV/0!</v>
      </c>
      <c r="O8" s="58">
        <v>0</v>
      </c>
      <c r="P8" s="58">
        <f t="shared" si="6"/>
        <v>0</v>
      </c>
      <c r="Q8" s="58">
        <f t="shared" si="7"/>
        <v>0</v>
      </c>
      <c r="R8" s="58">
        <f t="shared" si="8"/>
        <v>0</v>
      </c>
      <c r="S8" s="58">
        <f t="shared" si="9"/>
        <v>0</v>
      </c>
      <c r="T8" s="58">
        <f t="shared" si="15"/>
        <v>0</v>
      </c>
      <c r="U8" s="58">
        <v>0</v>
      </c>
      <c r="V8" s="58" t="e">
        <f t="shared" si="10"/>
        <v>#DIV/0!</v>
      </c>
      <c r="W8" s="59">
        <v>0</v>
      </c>
      <c r="X8" s="58">
        <v>0</v>
      </c>
      <c r="Y8" s="58">
        <f t="shared" si="11"/>
        <v>0</v>
      </c>
      <c r="Z8" s="58">
        <f t="shared" si="12"/>
        <v>0</v>
      </c>
      <c r="AA8" s="58" t="e">
        <f t="shared" si="13"/>
        <v>#DIV/0!</v>
      </c>
      <c r="AB8" s="58" t="e">
        <f t="shared" si="14"/>
        <v>#DIV/0!</v>
      </c>
    </row>
    <row r="9" spans="1:28" s="58" customFormat="1" x14ac:dyDescent="0.25">
      <c r="A9" s="59">
        <v>8</v>
      </c>
      <c r="B9" s="60">
        <f t="shared" si="1"/>
        <v>0</v>
      </c>
      <c r="C9" s="59">
        <f t="shared" si="2"/>
        <v>0</v>
      </c>
      <c r="D9" s="59">
        <f t="shared" si="3"/>
        <v>0</v>
      </c>
      <c r="E9" s="59" t="e">
        <f t="shared" si="4"/>
        <v>#DIV/0!</v>
      </c>
      <c r="F9" s="59" t="e">
        <f t="shared" si="5"/>
        <v>#DIV/0!</v>
      </c>
      <c r="G9" s="60">
        <f t="shared" si="0"/>
        <v>0</v>
      </c>
      <c r="H9" s="60">
        <f t="shared" si="0"/>
        <v>0</v>
      </c>
      <c r="I9" s="60">
        <f t="shared" si="0"/>
        <v>0</v>
      </c>
      <c r="J9" s="60">
        <f t="shared" si="0"/>
        <v>0</v>
      </c>
      <c r="K9" s="60" t="e">
        <f t="shared" si="0"/>
        <v>#DIV/0!</v>
      </c>
      <c r="L9" s="60" t="e">
        <f t="shared" si="0"/>
        <v>#DIV/0!</v>
      </c>
      <c r="O9" s="58">
        <v>0</v>
      </c>
      <c r="P9" s="58">
        <f t="shared" si="6"/>
        <v>0</v>
      </c>
      <c r="Q9" s="58">
        <f t="shared" si="7"/>
        <v>0</v>
      </c>
      <c r="R9" s="58">
        <f t="shared" si="8"/>
        <v>0</v>
      </c>
      <c r="S9" s="58">
        <f t="shared" si="9"/>
        <v>0</v>
      </c>
      <c r="T9" s="58">
        <f t="shared" si="15"/>
        <v>0</v>
      </c>
      <c r="U9" s="58">
        <v>0</v>
      </c>
      <c r="V9" s="58" t="e">
        <f t="shared" si="10"/>
        <v>#DIV/0!</v>
      </c>
      <c r="W9" s="59">
        <v>0</v>
      </c>
      <c r="X9" s="58">
        <v>0</v>
      </c>
      <c r="Y9" s="58">
        <f t="shared" si="11"/>
        <v>0</v>
      </c>
      <c r="Z9" s="58">
        <f t="shared" si="12"/>
        <v>0</v>
      </c>
      <c r="AA9" s="58" t="e">
        <f t="shared" si="13"/>
        <v>#DIV/0!</v>
      </c>
      <c r="AB9" s="58" t="e">
        <f t="shared" si="14"/>
        <v>#DIV/0!</v>
      </c>
    </row>
    <row r="10" spans="1:28" s="58" customFormat="1" x14ac:dyDescent="0.25">
      <c r="A10" s="59">
        <v>9</v>
      </c>
      <c r="B10" s="60">
        <f t="shared" si="1"/>
        <v>0</v>
      </c>
      <c r="C10" s="59">
        <f t="shared" si="2"/>
        <v>0</v>
      </c>
      <c r="D10" s="59">
        <f t="shared" si="3"/>
        <v>0</v>
      </c>
      <c r="E10" s="59" t="e">
        <f t="shared" si="4"/>
        <v>#DIV/0!</v>
      </c>
      <c r="F10" s="59" t="e">
        <f t="shared" si="5"/>
        <v>#DIV/0!</v>
      </c>
      <c r="G10" s="60">
        <f t="shared" si="0"/>
        <v>0</v>
      </c>
      <c r="H10" s="60">
        <f t="shared" si="0"/>
        <v>0</v>
      </c>
      <c r="I10" s="60">
        <f t="shared" si="0"/>
        <v>0</v>
      </c>
      <c r="J10" s="60">
        <f t="shared" si="0"/>
        <v>0</v>
      </c>
      <c r="K10" s="60" t="e">
        <f t="shared" si="0"/>
        <v>#DIV/0!</v>
      </c>
      <c r="L10" s="60" t="e">
        <f t="shared" si="0"/>
        <v>#DIV/0!</v>
      </c>
      <c r="O10" s="58">
        <v>0</v>
      </c>
      <c r="P10" s="58">
        <f t="shared" si="6"/>
        <v>0</v>
      </c>
      <c r="Q10" s="58">
        <f t="shared" si="7"/>
        <v>0</v>
      </c>
      <c r="R10" s="58">
        <f t="shared" si="8"/>
        <v>0</v>
      </c>
      <c r="S10" s="58">
        <f t="shared" si="9"/>
        <v>0</v>
      </c>
      <c r="T10" s="58">
        <f t="shared" si="15"/>
        <v>0</v>
      </c>
      <c r="U10" s="58">
        <v>0</v>
      </c>
      <c r="V10" s="58" t="e">
        <f t="shared" si="10"/>
        <v>#DIV/0!</v>
      </c>
      <c r="W10" s="59">
        <v>0</v>
      </c>
      <c r="X10" s="58">
        <v>0</v>
      </c>
      <c r="Y10" s="58">
        <f t="shared" si="11"/>
        <v>0</v>
      </c>
      <c r="Z10" s="58">
        <f t="shared" si="12"/>
        <v>0</v>
      </c>
      <c r="AA10" s="58" t="e">
        <f t="shared" si="13"/>
        <v>#DIV/0!</v>
      </c>
      <c r="AB10" s="58" t="e">
        <f t="shared" si="14"/>
        <v>#DIV/0!</v>
      </c>
    </row>
    <row r="11" spans="1:28" s="58" customFormat="1" x14ac:dyDescent="0.25">
      <c r="A11" s="59">
        <v>10</v>
      </c>
      <c r="B11" s="60">
        <f t="shared" si="1"/>
        <v>0</v>
      </c>
      <c r="C11" s="59">
        <f t="shared" si="2"/>
        <v>0</v>
      </c>
      <c r="D11" s="59">
        <f t="shared" si="3"/>
        <v>0</v>
      </c>
      <c r="E11" s="59" t="e">
        <f t="shared" si="4"/>
        <v>#DIV/0!</v>
      </c>
      <c r="F11" s="59" t="e">
        <f t="shared" si="5"/>
        <v>#DIV/0!</v>
      </c>
      <c r="G11" s="60">
        <f t="shared" si="0"/>
        <v>0</v>
      </c>
      <c r="H11" s="60">
        <f t="shared" si="0"/>
        <v>0</v>
      </c>
      <c r="I11" s="60">
        <f t="shared" si="0"/>
        <v>0</v>
      </c>
      <c r="J11" s="60">
        <f t="shared" si="0"/>
        <v>0</v>
      </c>
      <c r="K11" s="60" t="e">
        <f t="shared" si="0"/>
        <v>#DIV/0!</v>
      </c>
      <c r="L11" s="60" t="e">
        <f t="shared" si="0"/>
        <v>#DIV/0!</v>
      </c>
      <c r="O11" s="58">
        <v>0</v>
      </c>
      <c r="P11" s="58">
        <f t="shared" si="6"/>
        <v>0</v>
      </c>
      <c r="Q11" s="58">
        <f t="shared" si="7"/>
        <v>0</v>
      </c>
      <c r="R11" s="58">
        <f t="shared" si="8"/>
        <v>0</v>
      </c>
      <c r="S11" s="58">
        <f t="shared" si="9"/>
        <v>0</v>
      </c>
      <c r="T11" s="58">
        <f t="shared" si="15"/>
        <v>0</v>
      </c>
      <c r="U11" s="58">
        <v>0</v>
      </c>
      <c r="V11" s="58" t="e">
        <f t="shared" si="10"/>
        <v>#DIV/0!</v>
      </c>
      <c r="W11" s="59">
        <v>0</v>
      </c>
      <c r="X11" s="58">
        <v>0</v>
      </c>
      <c r="Y11" s="58">
        <f t="shared" si="11"/>
        <v>0</v>
      </c>
      <c r="Z11" s="58">
        <f t="shared" si="12"/>
        <v>0</v>
      </c>
      <c r="AA11" s="58" t="e">
        <f t="shared" si="13"/>
        <v>#DIV/0!</v>
      </c>
      <c r="AB11" s="58" t="e">
        <f t="shared" si="14"/>
        <v>#DIV/0!</v>
      </c>
    </row>
    <row r="12" spans="1:28" s="58" customFormat="1" x14ac:dyDescent="0.25">
      <c r="A12" s="59">
        <v>11</v>
      </c>
      <c r="B12" s="60">
        <f t="shared" si="1"/>
        <v>0</v>
      </c>
      <c r="C12" s="59">
        <f t="shared" si="2"/>
        <v>0</v>
      </c>
      <c r="D12" s="59">
        <f t="shared" si="3"/>
        <v>0</v>
      </c>
      <c r="E12" s="59" t="e">
        <f t="shared" si="4"/>
        <v>#DIV/0!</v>
      </c>
      <c r="F12" s="59" t="e">
        <f t="shared" si="5"/>
        <v>#DIV/0!</v>
      </c>
      <c r="G12" s="60">
        <f t="shared" si="0"/>
        <v>0</v>
      </c>
      <c r="H12" s="60">
        <f t="shared" si="0"/>
        <v>0</v>
      </c>
      <c r="I12" s="60">
        <f t="shared" si="0"/>
        <v>0</v>
      </c>
      <c r="J12" s="60">
        <f t="shared" si="0"/>
        <v>0</v>
      </c>
      <c r="K12" s="60" t="e">
        <f t="shared" si="0"/>
        <v>#DIV/0!</v>
      </c>
      <c r="L12" s="60" t="e">
        <f t="shared" si="0"/>
        <v>#DIV/0!</v>
      </c>
      <c r="O12" s="58">
        <v>0</v>
      </c>
      <c r="P12" s="58">
        <f t="shared" si="6"/>
        <v>0</v>
      </c>
      <c r="Q12" s="58">
        <f t="shared" si="7"/>
        <v>0</v>
      </c>
      <c r="R12" s="58">
        <f t="shared" si="8"/>
        <v>0</v>
      </c>
      <c r="S12" s="58">
        <f t="shared" si="9"/>
        <v>0</v>
      </c>
      <c r="T12" s="58">
        <f t="shared" si="15"/>
        <v>0</v>
      </c>
      <c r="U12" s="58">
        <v>0</v>
      </c>
      <c r="V12" s="58" t="e">
        <f t="shared" si="10"/>
        <v>#DIV/0!</v>
      </c>
      <c r="W12" s="59">
        <v>0</v>
      </c>
      <c r="X12" s="58">
        <v>0</v>
      </c>
      <c r="Y12" s="58">
        <f t="shared" si="11"/>
        <v>0</v>
      </c>
      <c r="Z12" s="58">
        <f t="shared" si="12"/>
        <v>0</v>
      </c>
      <c r="AA12" s="58" t="e">
        <f t="shared" si="13"/>
        <v>#DIV/0!</v>
      </c>
      <c r="AB12" s="58" t="e">
        <f t="shared" si="14"/>
        <v>#DIV/0!</v>
      </c>
    </row>
    <row r="13" spans="1:28" s="58" customFormat="1" x14ac:dyDescent="0.25">
      <c r="A13" s="59">
        <v>12</v>
      </c>
      <c r="B13" s="60">
        <f t="shared" si="1"/>
        <v>0</v>
      </c>
      <c r="C13" s="59">
        <f t="shared" si="2"/>
        <v>0</v>
      </c>
      <c r="D13" s="59">
        <f t="shared" si="3"/>
        <v>0</v>
      </c>
      <c r="E13" s="59" t="e">
        <f t="shared" si="4"/>
        <v>#DIV/0!</v>
      </c>
      <c r="F13" s="59" t="e">
        <f t="shared" si="5"/>
        <v>#DIV/0!</v>
      </c>
      <c r="G13" s="60">
        <f t="shared" si="0"/>
        <v>0</v>
      </c>
      <c r="H13" s="60">
        <f t="shared" si="0"/>
        <v>0</v>
      </c>
      <c r="I13" s="60">
        <f t="shared" si="0"/>
        <v>0</v>
      </c>
      <c r="J13" s="60">
        <f t="shared" si="0"/>
        <v>0</v>
      </c>
      <c r="K13" s="60" t="e">
        <f t="shared" si="0"/>
        <v>#DIV/0!</v>
      </c>
      <c r="L13" s="60" t="e">
        <f t="shared" si="0"/>
        <v>#DIV/0!</v>
      </c>
      <c r="O13" s="58">
        <v>0</v>
      </c>
      <c r="P13" s="58">
        <f t="shared" si="6"/>
        <v>0</v>
      </c>
      <c r="Q13" s="58">
        <f t="shared" si="7"/>
        <v>0</v>
      </c>
      <c r="R13" s="58">
        <f t="shared" si="8"/>
        <v>0</v>
      </c>
      <c r="S13" s="58">
        <f t="shared" si="9"/>
        <v>0</v>
      </c>
      <c r="T13" s="58">
        <f t="shared" si="15"/>
        <v>0</v>
      </c>
      <c r="U13" s="58">
        <v>0</v>
      </c>
      <c r="V13" s="58" t="e">
        <f t="shared" si="10"/>
        <v>#DIV/0!</v>
      </c>
      <c r="W13" s="59">
        <v>0</v>
      </c>
      <c r="X13" s="58">
        <v>0</v>
      </c>
      <c r="Y13" s="58">
        <f t="shared" si="11"/>
        <v>0</v>
      </c>
      <c r="Z13" s="58">
        <f t="shared" si="12"/>
        <v>0</v>
      </c>
      <c r="AA13" s="58" t="e">
        <f t="shared" si="13"/>
        <v>#DIV/0!</v>
      </c>
      <c r="AB13" s="58" t="e">
        <f t="shared" si="14"/>
        <v>#DIV/0!</v>
      </c>
    </row>
    <row r="14" spans="1:28" s="58" customFormat="1" x14ac:dyDescent="0.25">
      <c r="A14" s="59">
        <v>13</v>
      </c>
      <c r="B14" s="60">
        <f t="shared" si="1"/>
        <v>0</v>
      </c>
      <c r="C14" s="59">
        <f t="shared" si="2"/>
        <v>0</v>
      </c>
      <c r="D14" s="59">
        <f t="shared" si="3"/>
        <v>0</v>
      </c>
      <c r="E14" s="59" t="e">
        <f t="shared" si="4"/>
        <v>#DIV/0!</v>
      </c>
      <c r="F14" s="59" t="e">
        <f t="shared" si="5"/>
        <v>#DIV/0!</v>
      </c>
      <c r="G14" s="60">
        <f t="shared" si="0"/>
        <v>0</v>
      </c>
      <c r="H14" s="60">
        <f t="shared" si="0"/>
        <v>0</v>
      </c>
      <c r="I14" s="60">
        <f t="shared" si="0"/>
        <v>0</v>
      </c>
      <c r="J14" s="60">
        <f t="shared" si="0"/>
        <v>0</v>
      </c>
      <c r="K14" s="60" t="e">
        <f t="shared" si="0"/>
        <v>#DIV/0!</v>
      </c>
      <c r="L14" s="60" t="e">
        <f t="shared" si="0"/>
        <v>#DIV/0!</v>
      </c>
      <c r="O14" s="58">
        <v>0</v>
      </c>
      <c r="P14" s="58">
        <f t="shared" si="6"/>
        <v>0</v>
      </c>
      <c r="Q14" s="58">
        <f t="shared" si="7"/>
        <v>0</v>
      </c>
      <c r="R14" s="58">
        <f t="shared" si="8"/>
        <v>0</v>
      </c>
      <c r="S14" s="58">
        <f t="shared" si="9"/>
        <v>0</v>
      </c>
      <c r="T14" s="58">
        <f t="shared" si="15"/>
        <v>0</v>
      </c>
      <c r="U14" s="58">
        <v>0</v>
      </c>
      <c r="V14" s="58" t="e">
        <f t="shared" si="10"/>
        <v>#DIV/0!</v>
      </c>
      <c r="W14" s="59">
        <v>0</v>
      </c>
      <c r="X14" s="58">
        <v>0</v>
      </c>
      <c r="Y14" s="58">
        <f t="shared" si="11"/>
        <v>0</v>
      </c>
      <c r="Z14" s="58">
        <f t="shared" si="12"/>
        <v>0</v>
      </c>
      <c r="AA14" s="58" t="e">
        <f t="shared" si="13"/>
        <v>#DIV/0!</v>
      </c>
      <c r="AB14" s="58" t="e">
        <f t="shared" si="14"/>
        <v>#DIV/0!</v>
      </c>
    </row>
    <row r="15" spans="1:28" s="58" customFormat="1" x14ac:dyDescent="0.25">
      <c r="A15" s="59">
        <v>14</v>
      </c>
      <c r="B15" s="60">
        <f t="shared" si="1"/>
        <v>0</v>
      </c>
      <c r="C15" s="59">
        <f t="shared" si="2"/>
        <v>0</v>
      </c>
      <c r="D15" s="59">
        <f t="shared" si="3"/>
        <v>0</v>
      </c>
      <c r="E15" s="59" t="e">
        <f t="shared" si="4"/>
        <v>#DIV/0!</v>
      </c>
      <c r="F15" s="59" t="e">
        <f t="shared" si="5"/>
        <v>#DIV/0!</v>
      </c>
      <c r="G15" s="60">
        <f t="shared" si="0"/>
        <v>0</v>
      </c>
      <c r="H15" s="60">
        <f t="shared" si="0"/>
        <v>0</v>
      </c>
      <c r="I15" s="60">
        <f t="shared" si="0"/>
        <v>0</v>
      </c>
      <c r="J15" s="60">
        <f t="shared" si="0"/>
        <v>0</v>
      </c>
      <c r="K15" s="60" t="e">
        <f t="shared" si="0"/>
        <v>#DIV/0!</v>
      </c>
      <c r="L15" s="60" t="e">
        <f t="shared" si="0"/>
        <v>#DIV/0!</v>
      </c>
      <c r="O15" s="58">
        <v>0</v>
      </c>
      <c r="P15" s="58">
        <f t="shared" si="6"/>
        <v>0</v>
      </c>
      <c r="Q15" s="58">
        <f t="shared" si="7"/>
        <v>0</v>
      </c>
      <c r="R15" s="58">
        <f t="shared" si="8"/>
        <v>0</v>
      </c>
      <c r="S15" s="58">
        <f t="shared" si="9"/>
        <v>0</v>
      </c>
      <c r="T15" s="58">
        <f t="shared" si="15"/>
        <v>0</v>
      </c>
      <c r="U15" s="58">
        <v>0</v>
      </c>
      <c r="V15" s="58" t="e">
        <f t="shared" si="10"/>
        <v>#DIV/0!</v>
      </c>
      <c r="W15" s="59">
        <v>0</v>
      </c>
      <c r="X15" s="58">
        <v>0</v>
      </c>
      <c r="Y15" s="58">
        <f t="shared" si="11"/>
        <v>0</v>
      </c>
      <c r="Z15" s="58">
        <f t="shared" si="12"/>
        <v>0</v>
      </c>
      <c r="AA15" s="58" t="e">
        <f t="shared" si="13"/>
        <v>#DIV/0!</v>
      </c>
      <c r="AB15" s="58" t="e">
        <f t="shared" si="14"/>
        <v>#DIV/0!</v>
      </c>
    </row>
    <row r="16" spans="1:28" s="58" customFormat="1" x14ac:dyDescent="0.25">
      <c r="A16" s="59">
        <v>15</v>
      </c>
      <c r="B16" s="60">
        <f t="shared" si="1"/>
        <v>0</v>
      </c>
      <c r="C16" s="59">
        <f t="shared" si="2"/>
        <v>0</v>
      </c>
      <c r="D16" s="59">
        <f t="shared" si="3"/>
        <v>0</v>
      </c>
      <c r="E16" s="59" t="e">
        <f t="shared" si="4"/>
        <v>#DIV/0!</v>
      </c>
      <c r="F16" s="59" t="e">
        <f t="shared" si="5"/>
        <v>#DIV/0!</v>
      </c>
      <c r="G16" s="60">
        <f t="shared" si="0"/>
        <v>0</v>
      </c>
      <c r="H16" s="60">
        <f t="shared" si="0"/>
        <v>0</v>
      </c>
      <c r="I16" s="60">
        <f t="shared" si="0"/>
        <v>0</v>
      </c>
      <c r="J16" s="60">
        <f t="shared" si="0"/>
        <v>0</v>
      </c>
      <c r="K16" s="60" t="e">
        <f t="shared" si="0"/>
        <v>#DIV/0!</v>
      </c>
      <c r="L16" s="60" t="e">
        <f t="shared" si="0"/>
        <v>#DIV/0!</v>
      </c>
      <c r="O16" s="58">
        <v>0</v>
      </c>
      <c r="P16" s="58">
        <f t="shared" si="6"/>
        <v>0</v>
      </c>
      <c r="Q16" s="58">
        <f t="shared" si="7"/>
        <v>0</v>
      </c>
      <c r="R16" s="58">
        <f t="shared" si="8"/>
        <v>0</v>
      </c>
      <c r="S16" s="58">
        <f t="shared" si="9"/>
        <v>0</v>
      </c>
      <c r="T16" s="58">
        <f t="shared" si="15"/>
        <v>0</v>
      </c>
      <c r="U16" s="58">
        <v>0</v>
      </c>
      <c r="V16" s="58" t="e">
        <f t="shared" si="10"/>
        <v>#DIV/0!</v>
      </c>
      <c r="W16" s="59">
        <v>0</v>
      </c>
      <c r="X16" s="58">
        <v>0</v>
      </c>
      <c r="Y16" s="58">
        <f t="shared" si="11"/>
        <v>0</v>
      </c>
      <c r="Z16" s="58">
        <f t="shared" si="12"/>
        <v>0</v>
      </c>
      <c r="AA16" s="58" t="e">
        <f t="shared" si="13"/>
        <v>#DIV/0!</v>
      </c>
      <c r="AB16" s="58" t="e">
        <f t="shared" si="14"/>
        <v>#DIV/0!</v>
      </c>
    </row>
    <row r="17" spans="1:28" s="58" customFormat="1" x14ac:dyDescent="0.25">
      <c r="A17" s="59">
        <v>16</v>
      </c>
      <c r="B17" s="60">
        <f t="shared" ref="B17" si="16">N17</f>
        <v>0</v>
      </c>
      <c r="C17" s="59">
        <f t="shared" ref="C17:E17" si="17">T17</f>
        <v>0</v>
      </c>
      <c r="D17" s="59">
        <f t="shared" si="17"/>
        <v>0</v>
      </c>
      <c r="E17" s="59" t="e">
        <f t="shared" si="17"/>
        <v>#DIV/0!</v>
      </c>
      <c r="F17" s="59" t="e">
        <f t="shared" ref="F17" si="18">ROUND((E17/10.764),0)</f>
        <v>#DIV/0!</v>
      </c>
      <c r="G17" s="60">
        <f t="shared" ref="G17:L17" si="19">W17</f>
        <v>0</v>
      </c>
      <c r="H17" s="60">
        <f t="shared" si="19"/>
        <v>0</v>
      </c>
      <c r="I17" s="60">
        <f t="shared" si="19"/>
        <v>0</v>
      </c>
      <c r="J17" s="60">
        <f t="shared" si="19"/>
        <v>0</v>
      </c>
      <c r="K17" s="60" t="e">
        <f t="shared" si="19"/>
        <v>#DIV/0!</v>
      </c>
      <c r="L17" s="60" t="e">
        <f t="shared" si="19"/>
        <v>#DIV/0!</v>
      </c>
      <c r="O17" s="58">
        <v>0</v>
      </c>
      <c r="P17" s="58">
        <f t="shared" si="6"/>
        <v>0</v>
      </c>
      <c r="Q17" s="58">
        <f t="shared" si="7"/>
        <v>0</v>
      </c>
      <c r="R17" s="58">
        <f t="shared" si="8"/>
        <v>0</v>
      </c>
      <c r="S17" s="58">
        <f t="shared" si="9"/>
        <v>0</v>
      </c>
      <c r="T17" s="58">
        <f t="shared" si="15"/>
        <v>0</v>
      </c>
      <c r="U17" s="58">
        <v>0</v>
      </c>
      <c r="V17" s="58" t="e">
        <f t="shared" si="10"/>
        <v>#DIV/0!</v>
      </c>
      <c r="W17" s="59">
        <v>0</v>
      </c>
      <c r="X17" s="58">
        <v>0</v>
      </c>
      <c r="Y17" s="58">
        <f t="shared" si="11"/>
        <v>0</v>
      </c>
      <c r="Z17" s="58">
        <f t="shared" si="12"/>
        <v>0</v>
      </c>
      <c r="AA17" s="58" t="e">
        <f t="shared" ref="AA17" si="20">Z17/T17</f>
        <v>#DIV/0!</v>
      </c>
      <c r="AB17" s="58" t="e">
        <f t="shared" ref="AB17" si="21">Z17/R17</f>
        <v>#DIV/0!</v>
      </c>
    </row>
    <row r="18" spans="1:28" s="58" customFormat="1" x14ac:dyDescent="0.25">
      <c r="A18" s="59">
        <v>17</v>
      </c>
      <c r="B18" s="60">
        <f t="shared" ref="B18:B21" si="22">N18</f>
        <v>0</v>
      </c>
      <c r="C18" s="59">
        <f t="shared" ref="C18:C21" si="23">T18</f>
        <v>0</v>
      </c>
      <c r="D18" s="59">
        <f t="shared" ref="D18:D21" si="24">U18</f>
        <v>0</v>
      </c>
      <c r="E18" s="59" t="e">
        <f t="shared" ref="E18:E21" si="25">V18</f>
        <v>#DIV/0!</v>
      </c>
      <c r="F18" s="59" t="e">
        <f t="shared" ref="F18:F21" si="26">ROUND((E18/10.764),0)</f>
        <v>#DIV/0!</v>
      </c>
      <c r="G18" s="60">
        <f t="shared" ref="G18:G21" si="27">W18</f>
        <v>0</v>
      </c>
      <c r="H18" s="60">
        <f t="shared" ref="H18:H21" si="28">X18</f>
        <v>0</v>
      </c>
      <c r="I18" s="60">
        <f t="shared" ref="I18:I21" si="29">Y18</f>
        <v>0</v>
      </c>
      <c r="J18" s="60">
        <f t="shared" ref="J18:J21" si="30">Z18</f>
        <v>0</v>
      </c>
      <c r="K18" s="60" t="e">
        <f t="shared" ref="K18:K21" si="31">AA18</f>
        <v>#DIV/0!</v>
      </c>
      <c r="L18" s="60" t="e">
        <f t="shared" ref="L18:L21" si="32">AB18</f>
        <v>#DIV/0!</v>
      </c>
      <c r="O18" s="58">
        <v>0</v>
      </c>
      <c r="P18" s="58">
        <f t="shared" si="6"/>
        <v>0</v>
      </c>
      <c r="Q18" s="58">
        <f t="shared" si="7"/>
        <v>0</v>
      </c>
      <c r="R18" s="58">
        <f t="shared" si="8"/>
        <v>0</v>
      </c>
      <c r="S18" s="58">
        <f t="shared" si="9"/>
        <v>0</v>
      </c>
      <c r="T18" s="58">
        <f t="shared" si="15"/>
        <v>0</v>
      </c>
      <c r="U18" s="58">
        <v>0</v>
      </c>
      <c r="V18" s="58" t="e">
        <f t="shared" si="10"/>
        <v>#DIV/0!</v>
      </c>
      <c r="W18" s="59">
        <v>0</v>
      </c>
      <c r="X18" s="58">
        <v>0</v>
      </c>
      <c r="Y18" s="58">
        <f t="shared" si="11"/>
        <v>0</v>
      </c>
      <c r="Z18" s="58">
        <f t="shared" si="12"/>
        <v>0</v>
      </c>
      <c r="AA18" s="58" t="e">
        <f t="shared" ref="AA18:AA21" si="33">Z18/T18</f>
        <v>#DIV/0!</v>
      </c>
      <c r="AB18" s="58" t="e">
        <f t="shared" ref="AB18:AB21" si="34">Z18/R18</f>
        <v>#DIV/0!</v>
      </c>
    </row>
    <row r="19" spans="1:28" s="58" customFormat="1" x14ac:dyDescent="0.25">
      <c r="A19" s="59">
        <v>18</v>
      </c>
      <c r="B19" s="60">
        <f t="shared" si="22"/>
        <v>0</v>
      </c>
      <c r="C19" s="59">
        <f t="shared" si="23"/>
        <v>0</v>
      </c>
      <c r="D19" s="59">
        <f t="shared" si="24"/>
        <v>0</v>
      </c>
      <c r="E19" s="59" t="e">
        <f t="shared" si="25"/>
        <v>#DIV/0!</v>
      </c>
      <c r="F19" s="59" t="e">
        <f t="shared" si="26"/>
        <v>#DIV/0!</v>
      </c>
      <c r="G19" s="60">
        <f t="shared" si="27"/>
        <v>0</v>
      </c>
      <c r="H19" s="60">
        <f t="shared" si="28"/>
        <v>0</v>
      </c>
      <c r="I19" s="60">
        <f t="shared" si="29"/>
        <v>0</v>
      </c>
      <c r="J19" s="60">
        <f t="shared" si="30"/>
        <v>0</v>
      </c>
      <c r="K19" s="60" t="e">
        <f t="shared" si="31"/>
        <v>#DIV/0!</v>
      </c>
      <c r="L19" s="60" t="e">
        <f t="shared" si="32"/>
        <v>#DIV/0!</v>
      </c>
      <c r="O19" s="58">
        <v>0</v>
      </c>
      <c r="P19" s="58">
        <f t="shared" ref="P19:P21" si="35">O19*2.47107605477881</f>
        <v>0</v>
      </c>
      <c r="Q19" s="58">
        <f t="shared" ref="Q19:Q21" si="36">P19*40.0001976870614</f>
        <v>0</v>
      </c>
      <c r="R19" s="58">
        <f t="shared" ref="R19:R21" si="37">Q19*121.0167464</f>
        <v>0</v>
      </c>
      <c r="S19" s="58">
        <f t="shared" ref="S19:S21" si="38">R19*8.99870078651798</f>
        <v>0</v>
      </c>
      <c r="T19" s="58">
        <f t="shared" ref="T19:T21" si="39">S19/10.764</f>
        <v>0</v>
      </c>
      <c r="U19" s="58">
        <v>0</v>
      </c>
      <c r="V19" s="58" t="e">
        <f t="shared" ref="V19:V21" si="40">ROUND((U19/T19),0)</f>
        <v>#DIV/0!</v>
      </c>
      <c r="W19" s="59">
        <v>0</v>
      </c>
      <c r="X19" s="58">
        <v>0</v>
      </c>
      <c r="Y19" s="58">
        <f t="shared" ref="Y19:Y21" si="41">W19*X19</f>
        <v>0</v>
      </c>
      <c r="Z19" s="58">
        <f t="shared" ref="Z19:Z21" si="42">U19-Y19</f>
        <v>0</v>
      </c>
      <c r="AA19" s="58" t="e">
        <f t="shared" si="33"/>
        <v>#DIV/0!</v>
      </c>
      <c r="AB19" s="58" t="e">
        <f t="shared" si="34"/>
        <v>#DIV/0!</v>
      </c>
    </row>
    <row r="20" spans="1:28" s="58" customFormat="1" x14ac:dyDescent="0.25">
      <c r="A20" s="59">
        <v>19</v>
      </c>
      <c r="B20" s="60">
        <f t="shared" si="22"/>
        <v>0</v>
      </c>
      <c r="C20" s="59">
        <f t="shared" si="23"/>
        <v>0</v>
      </c>
      <c r="D20" s="59">
        <f t="shared" si="24"/>
        <v>0</v>
      </c>
      <c r="E20" s="59" t="e">
        <f t="shared" si="25"/>
        <v>#DIV/0!</v>
      </c>
      <c r="F20" s="59" t="e">
        <f t="shared" si="26"/>
        <v>#DIV/0!</v>
      </c>
      <c r="G20" s="60">
        <f t="shared" si="27"/>
        <v>0</v>
      </c>
      <c r="H20" s="60">
        <f t="shared" si="28"/>
        <v>0</v>
      </c>
      <c r="I20" s="60">
        <f t="shared" si="29"/>
        <v>0</v>
      </c>
      <c r="J20" s="60">
        <f t="shared" si="30"/>
        <v>0</v>
      </c>
      <c r="K20" s="60" t="e">
        <f t="shared" si="31"/>
        <v>#DIV/0!</v>
      </c>
      <c r="L20" s="60" t="e">
        <f t="shared" si="32"/>
        <v>#DIV/0!</v>
      </c>
      <c r="O20" s="58">
        <v>0</v>
      </c>
      <c r="P20" s="58">
        <f t="shared" si="35"/>
        <v>0</v>
      </c>
      <c r="Q20" s="58">
        <f t="shared" si="36"/>
        <v>0</v>
      </c>
      <c r="R20" s="58">
        <f t="shared" si="37"/>
        <v>0</v>
      </c>
      <c r="S20" s="58">
        <f t="shared" si="38"/>
        <v>0</v>
      </c>
      <c r="T20" s="58">
        <f t="shared" si="39"/>
        <v>0</v>
      </c>
      <c r="U20" s="58">
        <v>0</v>
      </c>
      <c r="V20" s="58" t="e">
        <f t="shared" si="40"/>
        <v>#DIV/0!</v>
      </c>
      <c r="W20" s="59">
        <v>0</v>
      </c>
      <c r="X20" s="58">
        <v>0</v>
      </c>
      <c r="Y20" s="58">
        <f t="shared" si="41"/>
        <v>0</v>
      </c>
      <c r="Z20" s="58">
        <f t="shared" si="42"/>
        <v>0</v>
      </c>
      <c r="AA20" s="58" t="e">
        <f t="shared" si="33"/>
        <v>#DIV/0!</v>
      </c>
      <c r="AB20" s="58" t="e">
        <f t="shared" si="34"/>
        <v>#DIV/0!</v>
      </c>
    </row>
    <row r="21" spans="1:28" s="58" customFormat="1" x14ac:dyDescent="0.25">
      <c r="A21" s="59">
        <v>20</v>
      </c>
      <c r="B21" s="60">
        <f t="shared" si="22"/>
        <v>0</v>
      </c>
      <c r="C21" s="59">
        <f t="shared" si="23"/>
        <v>0</v>
      </c>
      <c r="D21" s="59">
        <f t="shared" si="24"/>
        <v>0</v>
      </c>
      <c r="E21" s="59" t="e">
        <f t="shared" si="25"/>
        <v>#DIV/0!</v>
      </c>
      <c r="F21" s="59" t="e">
        <f t="shared" si="26"/>
        <v>#DIV/0!</v>
      </c>
      <c r="G21" s="60">
        <f t="shared" si="27"/>
        <v>0</v>
      </c>
      <c r="H21" s="60">
        <f t="shared" si="28"/>
        <v>0</v>
      </c>
      <c r="I21" s="60">
        <f t="shared" si="29"/>
        <v>0</v>
      </c>
      <c r="J21" s="60">
        <f t="shared" si="30"/>
        <v>0</v>
      </c>
      <c r="K21" s="60" t="e">
        <f t="shared" si="31"/>
        <v>#DIV/0!</v>
      </c>
      <c r="L21" s="60" t="e">
        <f t="shared" si="32"/>
        <v>#DIV/0!</v>
      </c>
      <c r="O21" s="58">
        <v>0</v>
      </c>
      <c r="P21" s="58">
        <f t="shared" si="35"/>
        <v>0</v>
      </c>
      <c r="Q21" s="58">
        <f t="shared" si="36"/>
        <v>0</v>
      </c>
      <c r="R21" s="58">
        <f t="shared" si="37"/>
        <v>0</v>
      </c>
      <c r="S21" s="58">
        <f t="shared" si="38"/>
        <v>0</v>
      </c>
      <c r="T21" s="58">
        <f t="shared" si="39"/>
        <v>0</v>
      </c>
      <c r="U21" s="58">
        <v>0</v>
      </c>
      <c r="V21" s="58" t="e">
        <f t="shared" si="40"/>
        <v>#DIV/0!</v>
      </c>
      <c r="W21" s="59">
        <v>0</v>
      </c>
      <c r="X21" s="58">
        <v>0</v>
      </c>
      <c r="Y21" s="58">
        <f t="shared" si="41"/>
        <v>0</v>
      </c>
      <c r="Z21" s="58">
        <f t="shared" si="42"/>
        <v>0</v>
      </c>
      <c r="AA21" s="58" t="e">
        <f t="shared" si="33"/>
        <v>#DIV/0!</v>
      </c>
      <c r="AB21" s="58" t="e">
        <f t="shared" si="34"/>
        <v>#DIV/0!</v>
      </c>
    </row>
    <row r="23" spans="1:28" x14ac:dyDescent="0.25">
      <c r="F23" s="57" t="s">
        <v>46</v>
      </c>
    </row>
    <row r="25" spans="1:28" x14ac:dyDescent="0.25">
      <c r="C25" s="62" t="s">
        <v>45</v>
      </c>
      <c r="D25" s="62"/>
    </row>
    <row r="26" spans="1:28" x14ac:dyDescent="0.25">
      <c r="C26" s="61" t="s">
        <v>42</v>
      </c>
      <c r="D26" s="61">
        <v>1904</v>
      </c>
    </row>
    <row r="27" spans="1:28" x14ac:dyDescent="0.25">
      <c r="C27" s="61" t="s">
        <v>9</v>
      </c>
      <c r="D27" s="61">
        <v>230000</v>
      </c>
    </row>
    <row r="28" spans="1:28" x14ac:dyDescent="0.25">
      <c r="C28" s="61" t="s">
        <v>10</v>
      </c>
      <c r="D28" s="61">
        <f>D26*D27</f>
        <v>437920000</v>
      </c>
    </row>
    <row r="30" spans="1:28" x14ac:dyDescent="0.25">
      <c r="C30" s="61" t="s">
        <v>43</v>
      </c>
      <c r="D30" s="61">
        <v>19636.46</v>
      </c>
    </row>
    <row r="31" spans="1:28" x14ac:dyDescent="0.25">
      <c r="C31" s="61" t="s">
        <v>9</v>
      </c>
      <c r="D31" s="61">
        <v>1100</v>
      </c>
    </row>
    <row r="32" spans="1:28" x14ac:dyDescent="0.25">
      <c r="C32" s="61" t="s">
        <v>10</v>
      </c>
      <c r="D32" s="61">
        <f>D30*D31</f>
        <v>21600106</v>
      </c>
    </row>
    <row r="34" spans="3:4" x14ac:dyDescent="0.25">
      <c r="C34" s="61" t="s">
        <v>44</v>
      </c>
      <c r="D34" s="61">
        <v>1904</v>
      </c>
    </row>
    <row r="35" spans="3:4" x14ac:dyDescent="0.25">
      <c r="C35" s="61" t="s">
        <v>9</v>
      </c>
      <c r="D35" s="61">
        <v>800</v>
      </c>
    </row>
    <row r="36" spans="3:4" x14ac:dyDescent="0.25">
      <c r="C36" s="61" t="s">
        <v>10</v>
      </c>
      <c r="D36" s="61">
        <f>D34*D35</f>
        <v>1523200</v>
      </c>
    </row>
    <row r="38" spans="3:4" x14ac:dyDescent="0.25">
      <c r="C38" s="62" t="s">
        <v>11</v>
      </c>
      <c r="D38" s="62">
        <f>D28+D32+D36</f>
        <v>461043306</v>
      </c>
    </row>
  </sheetData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>
      <selection activeCell="U27" sqref="U27"/>
    </sheetView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topLeftCell="A4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2024-04-10T04:57:28Z</dcterms:modified>
</cp:coreProperties>
</file>