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TI\05.04.2024\Flat No. 474\"/>
    </mc:Choice>
  </mc:AlternateContent>
  <xr:revisionPtr revIDLastSave="0" documentId="13_ncr:1_{D2D1C290-FBF7-435E-8425-CFE74E16879B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7" i="23" l="1"/>
  <c r="C17" i="23"/>
  <c r="F25" i="23" l="1"/>
  <c r="P14" i="4"/>
  <c r="Q14" i="4" s="1"/>
  <c r="J14" i="4"/>
  <c r="I14" i="4"/>
  <c r="P13" i="4"/>
  <c r="Q13" i="4" s="1"/>
  <c r="J13" i="4"/>
  <c r="I13" i="4"/>
  <c r="Q12" i="4"/>
  <c r="P12" i="4"/>
  <c r="J12" i="4"/>
  <c r="I12" i="4"/>
  <c r="Q11" i="4"/>
  <c r="P11" i="4"/>
  <c r="J11" i="4"/>
  <c r="I11" i="4"/>
  <c r="P10" i="4"/>
  <c r="Q10" i="4" s="1"/>
  <c r="J10" i="4"/>
  <c r="I10" i="4"/>
  <c r="P9" i="4"/>
  <c r="Q9" i="4" s="1"/>
  <c r="J9" i="4"/>
  <c r="I9" i="4"/>
  <c r="Q8" i="4"/>
  <c r="P8" i="4"/>
  <c r="J8" i="4"/>
  <c r="I8" i="4"/>
  <c r="Q7" i="4"/>
  <c r="P7" i="4"/>
  <c r="J7" i="4"/>
  <c r="I7" i="4"/>
  <c r="P6" i="4"/>
  <c r="Q6" i="4" s="1"/>
  <c r="J6" i="4"/>
  <c r="I6" i="4"/>
  <c r="P5" i="4"/>
  <c r="Q5" i="4" s="1"/>
  <c r="J5" i="4"/>
  <c r="I5" i="4"/>
  <c r="Q4" i="4"/>
  <c r="J4" i="4"/>
  <c r="I4" i="4"/>
  <c r="Q3" i="4"/>
  <c r="J3" i="4"/>
  <c r="I3" i="4"/>
  <c r="Q2" i="4"/>
  <c r="J2" i="4"/>
  <c r="I2" i="4"/>
  <c r="D25" i="23" l="1"/>
  <c r="N25" i="24"/>
  <c r="C4" i="25"/>
  <c r="E84" i="23"/>
  <c r="E23" i="23"/>
  <c r="E7" i="23"/>
  <c r="E8" i="23" s="1"/>
  <c r="E6" i="23"/>
  <c r="E5" i="23"/>
  <c r="E14" i="23" s="1"/>
  <c r="G41" i="4"/>
  <c r="H41" i="4" s="1"/>
  <c r="G32" i="4"/>
  <c r="N24" i="24"/>
  <c r="N23" i="24"/>
  <c r="N22" i="24"/>
  <c r="N21" i="24"/>
  <c r="N20" i="24"/>
  <c r="N19" i="24"/>
  <c r="N18" i="24"/>
  <c r="N17" i="24"/>
  <c r="F26" i="23" l="1"/>
  <c r="D28" i="23"/>
  <c r="D26" i="23"/>
  <c r="E10" i="23"/>
  <c r="E11" i="23" s="1"/>
  <c r="E12" i="23" s="1"/>
  <c r="E13" i="23" s="1"/>
  <c r="E16" i="23" s="1"/>
  <c r="E19" i="23" s="1"/>
  <c r="G43" i="4"/>
  <c r="N13" i="24"/>
  <c r="N12" i="24"/>
  <c r="N14" i="24" s="1"/>
  <c r="B3" i="4"/>
  <c r="C3" i="4" s="1"/>
  <c r="D3" i="4" s="1"/>
  <c r="H39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B14" i="4"/>
  <c r="C14" i="4" s="1"/>
  <c r="D14" i="4" s="1"/>
  <c r="E14" i="4"/>
  <c r="A14" i="4"/>
  <c r="B13" i="4"/>
  <c r="C13" i="4" s="1"/>
  <c r="D13" i="4" s="1"/>
  <c r="E13" i="4"/>
  <c r="A13" i="4"/>
  <c r="B12" i="4"/>
  <c r="C12" i="4" s="1"/>
  <c r="D12" i="4" s="1"/>
  <c r="E12" i="4"/>
  <c r="A12" i="4"/>
  <c r="B11" i="4"/>
  <c r="C11" i="4" s="1"/>
  <c r="D11" i="4" s="1"/>
  <c r="E11" i="4"/>
  <c r="A11" i="4"/>
  <c r="B10" i="4"/>
  <c r="C10" i="4" s="1"/>
  <c r="D10" i="4" s="1"/>
  <c r="E10" i="4"/>
  <c r="A10" i="4"/>
  <c r="B9" i="4"/>
  <c r="C9" i="4" s="1"/>
  <c r="D9" i="4" s="1"/>
  <c r="E9" i="4"/>
  <c r="A9" i="4"/>
  <c r="B8" i="4"/>
  <c r="C8" i="4" s="1"/>
  <c r="D8" i="4" s="1"/>
  <c r="E8" i="4"/>
  <c r="A8" i="4"/>
  <c r="B7" i="4"/>
  <c r="C7" i="4" s="1"/>
  <c r="D7" i="4" s="1"/>
  <c r="E7" i="4"/>
  <c r="A7" i="4"/>
  <c r="B6" i="4"/>
  <c r="C6" i="4" s="1"/>
  <c r="D6" i="4" s="1"/>
  <c r="E6" i="4"/>
  <c r="A6" i="4"/>
  <c r="B5" i="4"/>
  <c r="C5" i="4" s="1"/>
  <c r="D5" i="4" s="1"/>
  <c r="E5" i="4"/>
  <c r="A5" i="4"/>
  <c r="B4" i="4"/>
  <c r="C4" i="4" s="1"/>
  <c r="D4" i="4" s="1"/>
  <c r="E4" i="4"/>
  <c r="A4" i="4"/>
  <c r="E3" i="4"/>
  <c r="A3" i="4"/>
  <c r="B2" i="4"/>
  <c r="C2" i="4" s="1"/>
  <c r="D2" i="4" s="1"/>
  <c r="E2" i="4"/>
  <c r="A2" i="4"/>
  <c r="H30" i="4"/>
  <c r="G34" i="4"/>
  <c r="C13" i="25"/>
  <c r="C20" i="25"/>
  <c r="C16" i="25"/>
  <c r="C17" i="25" s="1"/>
  <c r="C5" i="25"/>
  <c r="G7" i="4" l="1"/>
  <c r="H7" i="4"/>
  <c r="F7" i="4"/>
  <c r="F6" i="4"/>
  <c r="G6" i="4"/>
  <c r="H6" i="4"/>
  <c r="F10" i="4"/>
  <c r="H10" i="4"/>
  <c r="G10" i="4"/>
  <c r="F14" i="4"/>
  <c r="H14" i="4"/>
  <c r="G14" i="4"/>
  <c r="G11" i="4"/>
  <c r="H11" i="4"/>
  <c r="F11" i="4"/>
  <c r="F2" i="4"/>
  <c r="G2" i="4"/>
  <c r="H2" i="4"/>
  <c r="H5" i="4"/>
  <c r="G5" i="4"/>
  <c r="F5" i="4"/>
  <c r="H9" i="4"/>
  <c r="G9" i="4"/>
  <c r="F9" i="4"/>
  <c r="H13" i="4"/>
  <c r="G13" i="4"/>
  <c r="F13" i="4"/>
  <c r="G3" i="4"/>
  <c r="H3" i="4"/>
  <c r="F3" i="4"/>
  <c r="H4" i="4"/>
  <c r="G4" i="4"/>
  <c r="F4" i="4"/>
  <c r="H8" i="4"/>
  <c r="G8" i="4"/>
  <c r="F8" i="4"/>
  <c r="H12" i="4"/>
  <c r="G12" i="4"/>
  <c r="F12" i="4"/>
  <c r="H16" i="4"/>
  <c r="E20" i="23"/>
  <c r="E25" i="23"/>
  <c r="E21" i="23"/>
  <c r="G42" i="4"/>
  <c r="H15" i="4"/>
  <c r="F15" i="4"/>
  <c r="F16" i="4"/>
  <c r="G15" i="4"/>
  <c r="G16" i="4"/>
  <c r="H32" i="4"/>
  <c r="G33" i="4"/>
  <c r="C7" i="25"/>
  <c r="C8" i="25" s="1"/>
  <c r="C9" i="25" s="1"/>
  <c r="E9" i="25" s="1"/>
  <c r="E5" i="25"/>
  <c r="E17" i="25"/>
  <c r="C19" i="25"/>
  <c r="C21" i="25" s="1"/>
  <c r="E21" i="25" s="1"/>
  <c r="F30" i="24" l="1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29" i="24" l="1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0" i="4" l="1"/>
  <c r="Q20" i="4" s="1"/>
  <c r="J20" i="4"/>
  <c r="I20" i="4"/>
  <c r="E20" i="4"/>
  <c r="A20" i="4"/>
  <c r="P19" i="4"/>
  <c r="Q19" i="4" s="1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<sst xmlns="http://schemas.openxmlformats.org/spreadsheetml/2006/main" count="148" uniqueCount="87">
  <si>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</si>
  <si>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</si>
  <si>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</si>
  <si>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</si>
  <si>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</si>
  <si>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</si>
  <si>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</si>
  <si>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</si>
  <si>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</si>
  <si>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</si>
  <si>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</si>
  <si>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</si>
  <si>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</si>
  <si>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</si>
  <si>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</si>
  <si>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</si>
  <si>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</si>
  <si>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</si>
  <si>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</si>
  <si>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</si>
  <si>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</si>
  <si>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</si>
  <si>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</si>
  <si>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</si>
  <si>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</si>
  <si>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</si>
  <si>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</si>
  <si>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</si>
  <si>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</si>
  <si>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</si>
  <si>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</si>
  <si>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</si>
  <si>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</si>
  <si>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</si>
  <si>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</si>
  <si>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</si>
  <si>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</si>
  <si>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</si>
  <si>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</si>
  <si>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</si>
  <si>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</si>
  <si>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</si>
  <si>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</si>
  <si>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</si>
  <si>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</si>
  <si>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</si>
  <si>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</si>
  <si>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</si>
  <si>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</si>
  <si>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</si>
  <si>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</si>
  <si>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</si>
  <si>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</si>
  <si>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</si>
  <si>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</si>
  <si>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</si>
  <si>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</si>
  <si>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</si>
  <si>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</si>
  <si>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</si>
  <si>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</si>
  <si>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</si>
  <si>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</si>
  <si>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</si>
  <si>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</si>
  <si>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Depreciation:
80% (for Building between 10 to 20 years)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</si>
  <si>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</si>
  <si>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</si>
  <si>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</si>
  <si>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</si>
  <si>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</si>
  <si>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</si>
  <si>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</si>
  <si>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</si>
  <si>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</si>
  <si>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</si>
  <si>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</si>
  <si>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</si>
  <si>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DDA Flat No. 474 &amp; 476, Block S-I, Ground Floor, Hawa Singh Block, Asian Games Village Complex, Khel Gaon, New Delhi</t>
  </si>
  <si>
    <t>Flat No.</t>
  </si>
  <si>
    <t>08.06.2009</t>
  </si>
  <si>
    <t>Flat No. 474</t>
  </si>
  <si>
    <t>Flat No. 476</t>
  </si>
  <si>
    <t>ACA</t>
  </si>
  <si>
    <t>As per Eng - Rs. 3.50 Crs. Lumpsump</t>
  </si>
  <si>
    <t>rate on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</si>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</sst>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43" fontId="0" fillId="2" borderId="0" xfId="1" applyFont="1" applyFill="1" applyAlignment="1">
      <alignment horizontal="right"/>
    </xf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48</xdr:row>
      <xdr:rowOff>48871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821688-CAF1-4E65-9EBD-AD8CBC3CB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6B2CAF-3A8C-4F00-B039-5B505653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C95D54-2DD9-4922-8414-C164B0206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D4" sqref="D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59</v>
      </c>
      <c r="C3" s="50">
        <v>76200</v>
      </c>
      <c r="D3" s="41"/>
      <c r="E3" s="41"/>
      <c r="F3" s="41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 x14ac:dyDescent="0.25">
      <c r="B4" s="41" t="s">
        <v>60</v>
      </c>
      <c r="C4" s="50">
        <f>C3*0%</f>
        <v>0</v>
      </c>
      <c r="D4" s="41"/>
      <c r="E4" s="41"/>
      <c r="F4" s="41"/>
      <c r="H4" s="54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61</v>
      </c>
      <c r="C5" s="55">
        <f>C3+C4</f>
        <v>76200</v>
      </c>
      <c r="D5" s="56" t="s">
        <v>62</v>
      </c>
      <c r="E5" s="57">
        <f>C5/10.764</f>
        <v>7079.1527313266452</v>
      </c>
      <c r="F5" s="56" t="s">
        <v>63</v>
      </c>
      <c r="H5" s="58" t="s">
        <v>44</v>
      </c>
      <c r="I5" s="54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64</v>
      </c>
      <c r="C6" s="50">
        <v>29400</v>
      </c>
      <c r="D6" s="41"/>
      <c r="E6" s="41"/>
      <c r="F6" s="41"/>
      <c r="H6" s="59" t="s">
        <v>46</v>
      </c>
      <c r="I6" s="54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/>
      <c r="C7" s="50">
        <f>C5-C6</f>
        <v>46800</v>
      </c>
      <c r="D7" s="41"/>
      <c r="E7" s="41"/>
      <c r="F7" s="41"/>
      <c r="H7" s="58" t="s">
        <v>50</v>
      </c>
      <c r="I7" s="54">
        <v>0.8</v>
      </c>
      <c r="J7" s="41"/>
      <c r="K7" s="58" t="s">
        <v>46</v>
      </c>
      <c r="L7" s="54">
        <v>0.05</v>
      </c>
    </row>
    <row r="8" spans="2:12" ht="30" x14ac:dyDescent="0.25">
      <c r="B8" s="60" t="s">
        <v>65</v>
      </c>
      <c r="C8" s="50">
        <f>C7*80%</f>
        <v>37440</v>
      </c>
      <c r="D8" s="41"/>
      <c r="E8" s="41"/>
      <c r="F8" s="41"/>
      <c r="H8" s="58" t="s">
        <v>51</v>
      </c>
      <c r="I8" s="54">
        <v>0.7</v>
      </c>
      <c r="J8" s="41"/>
      <c r="K8" s="61" t="s">
        <v>52</v>
      </c>
      <c r="L8" s="54">
        <v>0.1</v>
      </c>
    </row>
    <row r="9" spans="2:12" x14ac:dyDescent="0.25">
      <c r="B9" s="41" t="s">
        <v>66</v>
      </c>
      <c r="C9" s="55">
        <f>C6+C8</f>
        <v>66840</v>
      </c>
      <c r="D9" s="56" t="s">
        <v>62</v>
      </c>
      <c r="E9" s="57">
        <f>C9/10.764</f>
        <v>6209.5875139353402</v>
      </c>
      <c r="F9" s="56" t="s">
        <v>63</v>
      </c>
      <c r="H9" s="58" t="s">
        <v>53</v>
      </c>
      <c r="I9" s="54">
        <v>0.6</v>
      </c>
      <c r="J9" s="41"/>
      <c r="K9" s="41" t="s">
        <v>54</v>
      </c>
      <c r="L9" s="54">
        <v>0.15</v>
      </c>
    </row>
    <row r="10" spans="2:12" x14ac:dyDescent="0.25">
      <c r="C10" s="62"/>
      <c r="H10" s="41" t="s">
        <v>55</v>
      </c>
      <c r="I10" s="54">
        <v>0.5</v>
      </c>
      <c r="J10" s="41"/>
      <c r="K10" s="41" t="s">
        <v>56</v>
      </c>
      <c r="L10" s="54">
        <v>0.2</v>
      </c>
    </row>
    <row r="11" spans="2:12" x14ac:dyDescent="0.25">
      <c r="B11" s="47" t="s">
        <v>70</v>
      </c>
      <c r="C11" s="64">
        <v>2021</v>
      </c>
      <c r="H11" s="41" t="s">
        <v>57</v>
      </c>
      <c r="I11" s="54">
        <v>0.4</v>
      </c>
      <c r="J11" s="41"/>
      <c r="K11" s="41"/>
      <c r="L11" s="41"/>
    </row>
    <row r="12" spans="2:12" x14ac:dyDescent="0.25">
      <c r="B12" s="47" t="s">
        <v>71</v>
      </c>
      <c r="C12" s="64">
        <v>2011</v>
      </c>
      <c r="D12" s="63"/>
      <c r="H12" s="41" t="s">
        <v>58</v>
      </c>
      <c r="I12" s="54">
        <v>0.3</v>
      </c>
      <c r="J12" s="41"/>
      <c r="K12" s="41"/>
      <c r="L12" s="41"/>
    </row>
    <row r="13" spans="2:12" x14ac:dyDescent="0.25">
      <c r="B13" s="47" t="s">
        <v>72</v>
      </c>
      <c r="C13" s="64">
        <f>C11-C12</f>
        <v>10</v>
      </c>
    </row>
    <row r="15" spans="2:12" x14ac:dyDescent="0.25">
      <c r="B15" s="41" t="s">
        <v>59</v>
      </c>
      <c r="C15" s="50">
        <v>93700</v>
      </c>
      <c r="D15" s="41"/>
      <c r="E15" s="41"/>
      <c r="F15" s="41"/>
    </row>
    <row r="16" spans="2:12" x14ac:dyDescent="0.25">
      <c r="B16" s="41" t="s">
        <v>60</v>
      </c>
      <c r="C16" s="50">
        <f>C15*5%</f>
        <v>4685</v>
      </c>
      <c r="D16" s="41"/>
      <c r="E16" s="41"/>
      <c r="F16" s="41"/>
    </row>
    <row r="17" spans="2:6" x14ac:dyDescent="0.25">
      <c r="B17" s="41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 x14ac:dyDescent="0.25">
      <c r="B18" s="41" t="s">
        <v>67</v>
      </c>
      <c r="C18" s="50">
        <v>26620</v>
      </c>
      <c r="D18" s="41"/>
      <c r="E18" s="41"/>
      <c r="F18" s="41"/>
    </row>
    <row r="19" spans="2:6" x14ac:dyDescent="0.25">
      <c r="B19" s="41" t="s">
        <v>68</v>
      </c>
      <c r="C19" s="50">
        <f>C17-C18</f>
        <v>71765</v>
      </c>
      <c r="D19" s="41"/>
      <c r="E19" s="41"/>
      <c r="F19" s="41"/>
    </row>
    <row r="20" spans="2:6" ht="45" x14ac:dyDescent="0.25">
      <c r="B20" s="60" t="s">
        <v>69</v>
      </c>
      <c r="C20" s="50">
        <f>C18*80%</f>
        <v>21296</v>
      </c>
      <c r="D20" s="41"/>
      <c r="E20" s="41"/>
      <c r="F20" s="41"/>
    </row>
    <row r="21" spans="2:6" x14ac:dyDescent="0.25">
      <c r="B21" s="41" t="s">
        <v>66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78372-55B4-4554-A40F-B11D7C6AF845}">
  <dimension ref="A1"/>
  <sheetViews>
    <sheetView topLeftCell="A28" workbookViewId="0">
      <selection activeCell="A56" sqref="A56"/>
    </sheetView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1D142-AD27-4EF9-9A25-A18ADDE2F7CE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E1" workbookViewId="0">
      <selection activeCell="O25" sqref="O25:O2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7" t="s">
        <v>81</v>
      </c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>
        <v>24.87</v>
      </c>
      <c r="M5" s="41">
        <v>10.11</v>
      </c>
      <c r="N5" s="41">
        <f t="shared" ref="N5:N13" si="6">L5*M5</f>
        <v>251.4357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>
        <v>23</v>
      </c>
      <c r="M6" s="41">
        <v>8.5</v>
      </c>
      <c r="N6" s="41">
        <f t="shared" si="6"/>
        <v>195.5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>
        <v>11.22</v>
      </c>
      <c r="M7" s="41">
        <v>15</v>
      </c>
      <c r="N7" s="41">
        <f t="shared" si="6"/>
        <v>168.3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>
        <v>10</v>
      </c>
      <c r="M8" s="41">
        <v>7</v>
      </c>
      <c r="N8" s="41">
        <f t="shared" si="6"/>
        <v>70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>
        <v>13</v>
      </c>
      <c r="M9" s="41">
        <v>10</v>
      </c>
      <c r="N9" s="41">
        <f t="shared" si="6"/>
        <v>130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>
        <v>6</v>
      </c>
      <c r="M10" s="41">
        <v>7</v>
      </c>
      <c r="N10" s="41">
        <f t="shared" si="6"/>
        <v>42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>
        <v>18.239999999999998</v>
      </c>
      <c r="M11" s="41">
        <v>53</v>
      </c>
      <c r="N11" s="41">
        <f t="shared" si="6"/>
        <v>966.71999999999991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>
        <v>5.22</v>
      </c>
      <c r="M12" s="41">
        <v>11.5</v>
      </c>
      <c r="N12" s="41">
        <f t="shared" si="6"/>
        <v>60.029999999999994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>
        <f t="shared" si="6"/>
        <v>0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SUM(N7:N13)</f>
        <v>1437.05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7" t="s">
        <v>82</v>
      </c>
      <c r="M16" s="41"/>
      <c r="N16" s="41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>
        <v>11.22</v>
      </c>
      <c r="M17" s="41">
        <v>15</v>
      </c>
      <c r="N17" s="41">
        <f t="shared" ref="N17:N24" si="7">L17*M17</f>
        <v>168.3</v>
      </c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>
        <v>10</v>
      </c>
      <c r="M18" s="41">
        <v>7</v>
      </c>
      <c r="N18" s="41">
        <f t="shared" si="7"/>
        <v>70</v>
      </c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>
        <v>13</v>
      </c>
      <c r="M19" s="41">
        <v>10</v>
      </c>
      <c r="N19" s="41">
        <f t="shared" si="7"/>
        <v>130</v>
      </c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>
        <v>6</v>
      </c>
      <c r="M20" s="41">
        <v>7</v>
      </c>
      <c r="N20" s="41">
        <f t="shared" si="7"/>
        <v>42</v>
      </c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>
        <v>18.239999999999998</v>
      </c>
      <c r="M21" s="41">
        <v>53</v>
      </c>
      <c r="N21" s="41">
        <f t="shared" si="7"/>
        <v>966.71999999999991</v>
      </c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>
        <v>5.22</v>
      </c>
      <c r="M22" s="41">
        <v>11.5</v>
      </c>
      <c r="N22" s="41">
        <f t="shared" si="7"/>
        <v>60.029999999999994</v>
      </c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>
        <v>17.649999999999999</v>
      </c>
      <c r="M23" s="41">
        <v>11.5</v>
      </c>
      <c r="N23" s="41">
        <f t="shared" si="7"/>
        <v>202.97499999999999</v>
      </c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8">B24/12</f>
        <v>0</v>
      </c>
      <c r="F24" s="48">
        <f t="shared" si="8"/>
        <v>0</v>
      </c>
      <c r="G24" s="48">
        <f t="shared" si="8"/>
        <v>0</v>
      </c>
      <c r="H24" s="48">
        <f t="shared" si="8"/>
        <v>0</v>
      </c>
      <c r="I24" s="48">
        <f t="shared" si="8"/>
        <v>0</v>
      </c>
      <c r="J24" s="40">
        <f t="shared" si="5"/>
        <v>0</v>
      </c>
      <c r="K24" s="41"/>
      <c r="L24" s="41">
        <v>23.83</v>
      </c>
      <c r="M24" s="41">
        <v>11</v>
      </c>
      <c r="N24" s="41">
        <f t="shared" si="7"/>
        <v>262.13</v>
      </c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8"/>
        <v>0</v>
      </c>
      <c r="F25" s="48">
        <f t="shared" si="8"/>
        <v>0</v>
      </c>
      <c r="G25" s="48">
        <f t="shared" si="8"/>
        <v>0</v>
      </c>
      <c r="H25" s="48">
        <f t="shared" si="8"/>
        <v>0</v>
      </c>
      <c r="I25" s="48">
        <f t="shared" si="8"/>
        <v>0</v>
      </c>
      <c r="J25" s="40">
        <f t="shared" si="5"/>
        <v>0</v>
      </c>
      <c r="K25" s="41"/>
      <c r="L25" s="41"/>
      <c r="M25" s="41"/>
      <c r="N25" s="41">
        <f>SUM(N17:N24)</f>
        <v>1902.1549999999997</v>
      </c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8"/>
        <v>0</v>
      </c>
      <c r="F26" s="48">
        <f t="shared" si="8"/>
        <v>0</v>
      </c>
      <c r="G26" s="48">
        <f t="shared" si="8"/>
        <v>0</v>
      </c>
      <c r="H26" s="48">
        <f t="shared" si="8"/>
        <v>0</v>
      </c>
      <c r="I26" s="48">
        <f t="shared" si="8"/>
        <v>0</v>
      </c>
      <c r="J26" s="40">
        <f t="shared" si="5"/>
        <v>0</v>
      </c>
      <c r="K26" s="41"/>
      <c r="L26" s="41"/>
      <c r="M26" s="41"/>
      <c r="N26" s="47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8"/>
        <v>0</v>
      </c>
      <c r="F27" s="48">
        <f t="shared" si="8"/>
        <v>0</v>
      </c>
      <c r="G27" s="48">
        <f t="shared" si="8"/>
        <v>0</v>
      </c>
      <c r="H27" s="48">
        <f t="shared" si="8"/>
        <v>0</v>
      </c>
      <c r="I27" s="48">
        <f t="shared" si="8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8"/>
        <v>0</v>
      </c>
      <c r="F28" s="48">
        <f t="shared" si="8"/>
        <v>0</v>
      </c>
      <c r="G28" s="48">
        <f t="shared" si="8"/>
        <v>0</v>
      </c>
      <c r="H28" s="48">
        <f t="shared" si="8"/>
        <v>0</v>
      </c>
      <c r="I28" s="48">
        <f t="shared" si="8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8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9">G29*H29</f>
        <v>0</v>
      </c>
      <c r="J29" s="40">
        <f t="shared" si="5"/>
        <v>0</v>
      </c>
      <c r="K29" s="41"/>
      <c r="L29" s="41"/>
      <c r="M29" s="41"/>
      <c r="N29" s="41"/>
      <c r="O29" s="41"/>
      <c r="P29" s="50"/>
      <c r="Q29" s="50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8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9"/>
        <v>0</v>
      </c>
      <c r="J30" s="40">
        <f t="shared" si="5"/>
        <v>0</v>
      </c>
      <c r="K30" s="41"/>
      <c r="L30" s="41"/>
      <c r="M30" s="41"/>
      <c r="N30" s="41"/>
      <c r="O30" s="41"/>
      <c r="P30" s="51"/>
      <c r="Q30" s="51"/>
      <c r="R30" s="41"/>
    </row>
    <row r="33" spans="13:17" x14ac:dyDescent="0.25">
      <c r="M33" s="6"/>
      <c r="P33" s="52"/>
      <c r="Q33" s="52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J17" sqref="J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7.140625" style="16" customWidth="1"/>
    <col min="6" max="6" width="15.5703125" style="16" bestFit="1" customWidth="1"/>
  </cols>
  <sheetData>
    <row r="1" spans="1:6" x14ac:dyDescent="0.25">
      <c r="A1" s="11"/>
      <c r="B1" s="12"/>
      <c r="C1" s="13"/>
      <c r="D1" s="14"/>
      <c r="E1" s="13"/>
      <c r="F1" s="14"/>
    </row>
    <row r="2" spans="1:6" x14ac:dyDescent="0.25">
      <c r="A2" s="15"/>
      <c r="C2" s="16" t="s">
        <v>81</v>
      </c>
      <c r="D2" s="17"/>
      <c r="E2" s="16" t="s">
        <v>82</v>
      </c>
      <c r="F2" s="17"/>
    </row>
    <row r="3" spans="1:6" x14ac:dyDescent="0.25">
      <c r="A3" s="15" t="s">
        <v>13</v>
      </c>
      <c r="B3" s="18"/>
      <c r="C3" s="19">
        <v>25500</v>
      </c>
      <c r="D3" s="20" t="s">
        <v>85</v>
      </c>
      <c r="E3" s="19">
        <v>25500</v>
      </c>
      <c r="F3" s="20" t="s">
        <v>85</v>
      </c>
    </row>
    <row r="4" spans="1:6" ht="30" x14ac:dyDescent="0.25">
      <c r="A4" s="21" t="s">
        <v>14</v>
      </c>
      <c r="B4" s="18"/>
      <c r="C4" s="19">
        <v>2500</v>
      </c>
      <c r="D4" s="22"/>
      <c r="E4" s="19">
        <v>2500</v>
      </c>
      <c r="F4" s="22"/>
    </row>
    <row r="5" spans="1:6" x14ac:dyDescent="0.25">
      <c r="A5" s="15" t="s">
        <v>15</v>
      </c>
      <c r="B5" s="18"/>
      <c r="C5" s="19">
        <f>C3-C4</f>
        <v>23000</v>
      </c>
      <c r="D5" s="22"/>
      <c r="E5" s="19">
        <f>E3-E4</f>
        <v>23000</v>
      </c>
      <c r="F5" s="22"/>
    </row>
    <row r="6" spans="1:6" x14ac:dyDescent="0.25">
      <c r="A6" s="15" t="s">
        <v>16</v>
      </c>
      <c r="B6" s="18"/>
      <c r="C6" s="19">
        <f>C4</f>
        <v>2500</v>
      </c>
      <c r="D6" s="22"/>
      <c r="E6" s="19">
        <f>E4</f>
        <v>2500</v>
      </c>
      <c r="F6" s="22"/>
    </row>
    <row r="7" spans="1:6" x14ac:dyDescent="0.25">
      <c r="A7" s="15" t="s">
        <v>17</v>
      </c>
      <c r="B7" s="23"/>
      <c r="C7" s="24">
        <f>D7-D8</f>
        <v>0</v>
      </c>
      <c r="D7" s="24">
        <v>2024</v>
      </c>
      <c r="E7" s="24">
        <f>F7-F8</f>
        <v>0</v>
      </c>
      <c r="F7" s="24">
        <v>2024</v>
      </c>
    </row>
    <row r="8" spans="1:6" x14ac:dyDescent="0.25">
      <c r="A8" s="15" t="s">
        <v>18</v>
      </c>
      <c r="B8" s="23"/>
      <c r="C8" s="24">
        <f>C9-C7</f>
        <v>60</v>
      </c>
      <c r="D8" s="24">
        <v>2024</v>
      </c>
      <c r="E8" s="24">
        <f>E9-E7</f>
        <v>60</v>
      </c>
      <c r="F8" s="24">
        <v>2024</v>
      </c>
    </row>
    <row r="9" spans="1:6" x14ac:dyDescent="0.25">
      <c r="A9" s="15" t="s">
        <v>19</v>
      </c>
      <c r="B9" s="23"/>
      <c r="C9" s="24">
        <v>60</v>
      </c>
      <c r="D9" s="24"/>
      <c r="E9" s="24">
        <v>60</v>
      </c>
      <c r="F9" s="24"/>
    </row>
    <row r="10" spans="1:6" ht="30" x14ac:dyDescent="0.25">
      <c r="A10" s="21" t="s">
        <v>20</v>
      </c>
      <c r="B10" s="23"/>
      <c r="C10" s="24">
        <f>90*C7/C9</f>
        <v>0</v>
      </c>
      <c r="D10" s="24"/>
      <c r="E10" s="24">
        <f>90*E7/E9</f>
        <v>0</v>
      </c>
      <c r="F10" s="24"/>
    </row>
    <row r="11" spans="1:6" x14ac:dyDescent="0.25">
      <c r="A11" s="15"/>
      <c r="B11" s="25"/>
      <c r="C11" s="26">
        <f>C10%</f>
        <v>0</v>
      </c>
      <c r="D11" s="26"/>
      <c r="E11" s="26">
        <f>E10%</f>
        <v>0</v>
      </c>
      <c r="F11" s="26"/>
    </row>
    <row r="12" spans="1:6" x14ac:dyDescent="0.25">
      <c r="A12" s="15" t="s">
        <v>21</v>
      </c>
      <c r="B12" s="18"/>
      <c r="C12" s="19">
        <f>C6*C11</f>
        <v>0</v>
      </c>
      <c r="D12" s="22"/>
      <c r="E12" s="19">
        <f>E6*E11</f>
        <v>0</v>
      </c>
      <c r="F12" s="22"/>
    </row>
    <row r="13" spans="1:6" x14ac:dyDescent="0.25">
      <c r="A13" s="15" t="s">
        <v>22</v>
      </c>
      <c r="B13" s="18"/>
      <c r="C13" s="19">
        <f>C6-C12</f>
        <v>2500</v>
      </c>
      <c r="D13" s="22"/>
      <c r="E13" s="19">
        <f>E6-E12</f>
        <v>2500</v>
      </c>
      <c r="F13" s="22"/>
    </row>
    <row r="14" spans="1:6" x14ac:dyDescent="0.25">
      <c r="A14" s="15" t="s">
        <v>15</v>
      </c>
      <c r="B14" s="18"/>
      <c r="C14" s="19">
        <f>C5</f>
        <v>23000</v>
      </c>
      <c r="D14" s="22"/>
      <c r="E14" s="19">
        <f>E5</f>
        <v>23000</v>
      </c>
      <c r="F14" s="22"/>
    </row>
    <row r="15" spans="1:6" x14ac:dyDescent="0.25">
      <c r="B15" s="18"/>
      <c r="C15" s="19"/>
      <c r="D15" s="22"/>
      <c r="E15" s="19"/>
      <c r="F15" s="22"/>
    </row>
    <row r="16" spans="1:6" x14ac:dyDescent="0.25">
      <c r="A16" s="27" t="s">
        <v>23</v>
      </c>
      <c r="B16" s="28"/>
      <c r="C16" s="20">
        <f>C14+C13</f>
        <v>25500</v>
      </c>
      <c r="D16" s="22"/>
      <c r="E16" s="20">
        <f>E14+E13</f>
        <v>25500</v>
      </c>
      <c r="F16" s="22"/>
    </row>
    <row r="17" spans="1:6" x14ac:dyDescent="0.25">
      <c r="B17" s="23"/>
      <c r="C17" s="24" t="str">
        <f>C2</f>
        <v>Flat No. 474</v>
      </c>
      <c r="D17" s="24"/>
      <c r="E17" s="24" t="str">
        <f>E2</f>
        <v>Flat No. 476</v>
      </c>
      <c r="F17" s="24"/>
    </row>
    <row r="18" spans="1:6" x14ac:dyDescent="0.25">
      <c r="A18" s="27" t="s">
        <v>86</v>
      </c>
      <c r="B18" s="7"/>
      <c r="C18" s="29">
        <v>1431</v>
      </c>
      <c r="D18" s="29"/>
      <c r="E18" s="29">
        <v>1620</v>
      </c>
      <c r="F18" s="29"/>
    </row>
    <row r="19" spans="1:6" x14ac:dyDescent="0.25">
      <c r="A19" s="15" t="s">
        <v>76</v>
      </c>
      <c r="B19" s="6"/>
      <c r="C19" s="30">
        <f>C18*C16</f>
        <v>36490500</v>
      </c>
      <c r="D19" s="30"/>
      <c r="E19" s="30">
        <f>E18*E16</f>
        <v>41310000</v>
      </c>
      <c r="F19" s="30"/>
    </row>
    <row r="20" spans="1:6" x14ac:dyDescent="0.25">
      <c r="A20" s="15" t="s">
        <v>24</v>
      </c>
      <c r="C20" s="31">
        <f>C19*90%</f>
        <v>32841450</v>
      </c>
      <c r="D20" s="31"/>
      <c r="E20" s="31">
        <f>E19*90%</f>
        <v>37179000</v>
      </c>
      <c r="F20" s="31"/>
    </row>
    <row r="21" spans="1:6" x14ac:dyDescent="0.25">
      <c r="A21" s="15" t="s">
        <v>25</v>
      </c>
      <c r="C21" s="31">
        <f>C19*80%</f>
        <v>29192400</v>
      </c>
      <c r="D21" s="31"/>
      <c r="E21" s="31">
        <f>E19*80%</f>
        <v>33048000</v>
      </c>
      <c r="F21" s="31"/>
    </row>
    <row r="22" spans="1:6" x14ac:dyDescent="0.25">
      <c r="A22" s="15"/>
      <c r="D22" s="24"/>
      <c r="F22" s="24"/>
    </row>
    <row r="23" spans="1:6" x14ac:dyDescent="0.25">
      <c r="A23" s="32" t="s">
        <v>26</v>
      </c>
      <c r="B23" s="33"/>
      <c r="C23" s="34">
        <f>C4*C18</f>
        <v>3577500</v>
      </c>
      <c r="D23" s="34"/>
      <c r="E23" s="34">
        <f>E4*E18</f>
        <v>4050000</v>
      </c>
      <c r="F23" s="34"/>
    </row>
    <row r="24" spans="1:6" x14ac:dyDescent="0.25">
      <c r="A24" s="15" t="s">
        <v>27</v>
      </c>
    </row>
    <row r="25" spans="1:6" x14ac:dyDescent="0.25">
      <c r="A25" s="35" t="s">
        <v>28</v>
      </c>
      <c r="B25" s="16"/>
      <c r="C25" s="31">
        <f>C19*0.025/12</f>
        <v>76021.875</v>
      </c>
      <c r="D25" s="31">
        <f>D19*0.025/12</f>
        <v>0</v>
      </c>
      <c r="E25" s="31">
        <f>E19*0.025/12</f>
        <v>86062.5</v>
      </c>
      <c r="F25" s="31">
        <f>F19*0.025/12</f>
        <v>0</v>
      </c>
    </row>
    <row r="26" spans="1:6" x14ac:dyDescent="0.25">
      <c r="C26" s="31"/>
      <c r="D26" s="31" t="e">
        <f>D25/D18</f>
        <v>#DIV/0!</v>
      </c>
      <c r="E26" s="31"/>
      <c r="F26" s="31" t="e">
        <f>F25/F18</f>
        <v>#DIV/0!</v>
      </c>
    </row>
    <row r="27" spans="1:6" x14ac:dyDescent="0.25">
      <c r="C27" s="31"/>
      <c r="D27" s="31">
        <v>1717</v>
      </c>
      <c r="E27" s="31"/>
      <c r="F27" s="31"/>
    </row>
    <row r="28" spans="1:6" x14ac:dyDescent="0.25">
      <c r="C28"/>
      <c r="D28">
        <f>D25/D27</f>
        <v>0</v>
      </c>
      <c r="E28"/>
      <c r="F28"/>
    </row>
    <row r="29" spans="1:6" x14ac:dyDescent="0.25">
      <c r="C29"/>
      <c r="D29"/>
      <c r="E29"/>
      <c r="F29"/>
    </row>
    <row r="30" spans="1:6" x14ac:dyDescent="0.25">
      <c r="C30"/>
      <c r="D30"/>
      <c r="E30"/>
      <c r="F30"/>
    </row>
    <row r="31" spans="1:6" x14ac:dyDescent="0.25">
      <c r="C31"/>
      <c r="D31"/>
      <c r="E31"/>
      <c r="F31"/>
    </row>
    <row r="32" spans="1:6" x14ac:dyDescent="0.25">
      <c r="C32"/>
      <c r="D32"/>
      <c r="E32"/>
      <c r="F32"/>
    </row>
    <row r="33" spans="1:6" x14ac:dyDescent="0.25">
      <c r="C33"/>
      <c r="D33"/>
      <c r="E33"/>
      <c r="F33"/>
    </row>
    <row r="34" spans="1:6" x14ac:dyDescent="0.25">
      <c r="C34"/>
      <c r="D34"/>
      <c r="E34"/>
      <c r="F34"/>
    </row>
    <row r="35" spans="1:6" x14ac:dyDescent="0.25">
      <c r="C35"/>
      <c r="D35"/>
      <c r="E35"/>
      <c r="F35"/>
    </row>
    <row r="36" spans="1:6" x14ac:dyDescent="0.25">
      <c r="C36"/>
      <c r="D36"/>
      <c r="E36"/>
      <c r="F36"/>
    </row>
    <row r="37" spans="1:6" x14ac:dyDescent="0.25">
      <c r="C37"/>
      <c r="D37"/>
      <c r="E37"/>
      <c r="F37"/>
    </row>
    <row r="38" spans="1:6" x14ac:dyDescent="0.25">
      <c r="C38"/>
      <c r="D38"/>
      <c r="E38"/>
      <c r="F38"/>
    </row>
    <row r="39" spans="1:6" x14ac:dyDescent="0.25">
      <c r="C39"/>
      <c r="D39"/>
      <c r="E39"/>
      <c r="F39"/>
    </row>
    <row r="40" spans="1:6" x14ac:dyDescent="0.25">
      <c r="C40"/>
      <c r="D40"/>
      <c r="E40"/>
      <c r="F40"/>
    </row>
    <row r="46" spans="1:6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5" x14ac:dyDescent="0.25">
      <c r="C84" s="16">
        <f>C83*C82</f>
        <v>0</v>
      </c>
      <c r="E84" s="16">
        <f>E83*E82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workbookViewId="0">
      <selection activeCell="R16" sqref="R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ht="15" customHeight="1" x14ac:dyDescent="0.25">
      <c r="A2" s="4">
        <f t="shared" ref="A2:A16" si="0">N2</f>
        <v>0</v>
      </c>
      <c r="B2" s="4">
        <f t="shared" ref="B2:B16" si="1">Q2</f>
        <v>2302.5</v>
      </c>
      <c r="C2" s="4">
        <f t="shared" ref="C2:C16" si="2">B2*1.2</f>
        <v>2763</v>
      </c>
      <c r="D2" s="4">
        <f t="shared" ref="D2:D16" si="3">C2*1.2</f>
        <v>3315.6</v>
      </c>
      <c r="E2" s="5">
        <f t="shared" ref="E2:E16" si="4">R2</f>
        <v>60000000</v>
      </c>
      <c r="F2" s="4">
        <f t="shared" ref="F2:F14" si="5">ROUND((E2/B2),0)</f>
        <v>26059</v>
      </c>
      <c r="G2" s="4">
        <f t="shared" ref="G2:G14" si="6">ROUND((E2/C2),0)</f>
        <v>21716</v>
      </c>
      <c r="H2" s="4">
        <f t="shared" ref="H2:H14" si="7">ROUND((E2/D2),0)</f>
        <v>18096</v>
      </c>
      <c r="I2" s="4">
        <f t="shared" ref="I2:I14" si="8">T2</f>
        <v>0</v>
      </c>
      <c r="J2" s="4">
        <f t="shared" ref="J2:J14" si="9">U2</f>
        <v>0</v>
      </c>
      <c r="O2">
        <v>0</v>
      </c>
      <c r="P2">
        <v>2763</v>
      </c>
      <c r="Q2">
        <f t="shared" ref="Q2:Q14" si="10">P2/1.2</f>
        <v>2302.5</v>
      </c>
      <c r="R2" s="2">
        <v>60000000</v>
      </c>
      <c r="S2" s="2"/>
    </row>
    <row r="3" spans="1:19" x14ac:dyDescent="0.25">
      <c r="A3" s="4">
        <f t="shared" si="0"/>
        <v>0</v>
      </c>
      <c r="B3" s="4">
        <f t="shared" si="1"/>
        <v>1500</v>
      </c>
      <c r="C3" s="4">
        <f t="shared" si="2"/>
        <v>1800</v>
      </c>
      <c r="D3" s="4">
        <f t="shared" si="3"/>
        <v>2160</v>
      </c>
      <c r="E3" s="5">
        <f t="shared" si="4"/>
        <v>47500000</v>
      </c>
      <c r="F3" s="4">
        <f t="shared" si="5"/>
        <v>31667</v>
      </c>
      <c r="G3" s="70">
        <f t="shared" si="6"/>
        <v>26389</v>
      </c>
      <c r="H3" s="70">
        <f t="shared" si="7"/>
        <v>21991</v>
      </c>
      <c r="I3" s="70">
        <f t="shared" si="8"/>
        <v>0</v>
      </c>
      <c r="J3" s="70">
        <f t="shared" si="9"/>
        <v>0</v>
      </c>
      <c r="K3" s="7"/>
      <c r="L3" s="7"/>
      <c r="M3" s="7"/>
      <c r="N3" s="7"/>
      <c r="O3" s="7">
        <v>0</v>
      </c>
      <c r="P3" s="7">
        <v>1800</v>
      </c>
      <c r="Q3" s="7">
        <f t="shared" si="10"/>
        <v>1500</v>
      </c>
      <c r="R3" s="71">
        <v>47500000</v>
      </c>
      <c r="S3" s="2"/>
    </row>
    <row r="4" spans="1:19" x14ac:dyDescent="0.25">
      <c r="A4" s="4">
        <f t="shared" si="0"/>
        <v>0</v>
      </c>
      <c r="B4" s="4">
        <f t="shared" si="1"/>
        <v>1500</v>
      </c>
      <c r="C4" s="4">
        <f t="shared" si="2"/>
        <v>1800</v>
      </c>
      <c r="D4" s="4">
        <f t="shared" si="3"/>
        <v>2160</v>
      </c>
      <c r="E4" s="5">
        <f t="shared" si="4"/>
        <v>40000000</v>
      </c>
      <c r="F4" s="4">
        <f t="shared" si="5"/>
        <v>26667</v>
      </c>
      <c r="G4" s="70">
        <f t="shared" si="6"/>
        <v>22222</v>
      </c>
      <c r="H4" s="70">
        <f t="shared" si="7"/>
        <v>18519</v>
      </c>
      <c r="I4" s="70">
        <f t="shared" si="8"/>
        <v>0</v>
      </c>
      <c r="J4" s="70">
        <f t="shared" si="9"/>
        <v>0</v>
      </c>
      <c r="K4" s="7"/>
      <c r="L4" s="7"/>
      <c r="M4" s="7"/>
      <c r="N4" s="7"/>
      <c r="O4" s="7">
        <v>0</v>
      </c>
      <c r="P4" s="7">
        <v>1800</v>
      </c>
      <c r="Q4" s="7">
        <f t="shared" si="10"/>
        <v>1500</v>
      </c>
      <c r="R4" s="71">
        <v>40000000</v>
      </c>
      <c r="S4" s="2"/>
    </row>
    <row r="5" spans="1:19" x14ac:dyDescent="0.2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O5">
        <v>0</v>
      </c>
      <c r="P5">
        <f t="shared" ref="P5:P14" si="11">O5/1.2</f>
        <v>0</v>
      </c>
      <c r="Q5">
        <f t="shared" si="10"/>
        <v>0</v>
      </c>
      <c r="R5" s="2">
        <v>0</v>
      </c>
      <c r="S5" s="2"/>
    </row>
    <row r="6" spans="1:19" x14ac:dyDescent="0.2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O6">
        <v>0</v>
      </c>
      <c r="P6">
        <f t="shared" si="11"/>
        <v>0</v>
      </c>
      <c r="Q6">
        <f t="shared" si="10"/>
        <v>0</v>
      </c>
      <c r="R6" s="2">
        <v>0</v>
      </c>
      <c r="S6" s="2"/>
    </row>
    <row r="7" spans="1:19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>
        <v>0</v>
      </c>
      <c r="P7">
        <f t="shared" si="11"/>
        <v>0</v>
      </c>
      <c r="Q7">
        <f t="shared" si="10"/>
        <v>0</v>
      </c>
      <c r="R7" s="2">
        <v>0</v>
      </c>
      <c r="S7" s="2"/>
    </row>
    <row r="8" spans="1:19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>
        <v>0</v>
      </c>
      <c r="P8">
        <f t="shared" si="11"/>
        <v>0</v>
      </c>
      <c r="Q8">
        <f t="shared" si="10"/>
        <v>0</v>
      </c>
      <c r="R8" s="2">
        <v>0</v>
      </c>
      <c r="S8" s="2"/>
    </row>
    <row r="9" spans="1:19" x14ac:dyDescent="0.2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si="11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si="11"/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si="11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si="11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ref="F15:F16" si="12">ROUND((E15/B15),0)</f>
        <v>#DIV/0!</v>
      </c>
      <c r="G15" s="4" t="e">
        <f t="shared" ref="G15:G16" si="13">ROUND((E15/C15),0)</f>
        <v>#DIV/0!</v>
      </c>
      <c r="H15" s="4" t="e">
        <f t="shared" ref="H15:H16" si="14">ROUND((E15/D15),0)</f>
        <v>#DIV/0!</v>
      </c>
      <c r="I15" s="4">
        <f t="shared" ref="I15:I16" si="15">T15</f>
        <v>0</v>
      </c>
      <c r="J15" s="4">
        <f t="shared" ref="J15:J16" si="16">U15</f>
        <v>0</v>
      </c>
      <c r="O15">
        <v>0</v>
      </c>
      <c r="P15">
        <f t="shared" ref="P15:P16" si="17">O15/1.2</f>
        <v>0</v>
      </c>
      <c r="Q15">
        <f t="shared" ref="Q15:Q16" si="18">P15/1.2</f>
        <v>0</v>
      </c>
      <c r="R15" s="2">
        <v>0</v>
      </c>
      <c r="S15" s="2"/>
    </row>
    <row r="16" spans="1:19" x14ac:dyDescent="0.25">
      <c r="A16" s="4">
        <f t="shared" si="0"/>
        <v>0</v>
      </c>
      <c r="B16" s="4">
        <f t="shared" si="1"/>
        <v>0</v>
      </c>
      <c r="C16" s="4">
        <f t="shared" si="2"/>
        <v>0</v>
      </c>
      <c r="D16" s="4">
        <f t="shared" si="3"/>
        <v>0</v>
      </c>
      <c r="E16" s="5">
        <f t="shared" si="4"/>
        <v>0</v>
      </c>
      <c r="F16" s="4" t="e">
        <f t="shared" si="12"/>
        <v>#DIV/0!</v>
      </c>
      <c r="G16" s="4" t="e">
        <f t="shared" si="13"/>
        <v>#DIV/0!</v>
      </c>
      <c r="H16" s="4" t="e">
        <f t="shared" si="14"/>
        <v>#DIV/0!</v>
      </c>
      <c r="I16" s="4">
        <f t="shared" si="15"/>
        <v>0</v>
      </c>
      <c r="J16" s="4">
        <f t="shared" si="16"/>
        <v>0</v>
      </c>
      <c r="O16">
        <v>0</v>
      </c>
      <c r="P16">
        <f t="shared" si="17"/>
        <v>0</v>
      </c>
      <c r="Q16">
        <f t="shared" si="18"/>
        <v>0</v>
      </c>
      <c r="R16" s="2">
        <v>0</v>
      </c>
      <c r="S16" s="2"/>
    </row>
    <row r="17" spans="1:19" x14ac:dyDescent="0.25">
      <c r="A17" s="4">
        <f t="shared" ref="A17:A20" si="19">N17</f>
        <v>0</v>
      </c>
      <c r="B17" s="4">
        <f t="shared" ref="B17:B20" si="20">Q17</f>
        <v>0</v>
      </c>
      <c r="C17" s="4">
        <f t="shared" ref="C17:C20" si="21">B17*1.2</f>
        <v>0</v>
      </c>
      <c r="D17" s="4">
        <f t="shared" ref="D17:D20" si="22">C17*1.2</f>
        <v>0</v>
      </c>
      <c r="E17" s="5">
        <f t="shared" ref="E17:E20" si="23">R17</f>
        <v>0</v>
      </c>
      <c r="F17" s="4" t="e">
        <f t="shared" ref="F17:F20" si="24">ROUND((E17/B17),0)</f>
        <v>#DIV/0!</v>
      </c>
      <c r="G17" s="4" t="e">
        <f t="shared" ref="G17:G20" si="25">ROUND((E17/C17),0)</f>
        <v>#DIV/0!</v>
      </c>
      <c r="H17" s="4" t="e">
        <f t="shared" ref="H17:H20" si="26">ROUND((E17/D17),0)</f>
        <v>#DIV/0!</v>
      </c>
      <c r="I17" s="4">
        <f t="shared" ref="I17:J20" si="27">T17</f>
        <v>0</v>
      </c>
      <c r="J17" s="4">
        <f t="shared" si="27"/>
        <v>0</v>
      </c>
      <c r="O17">
        <v>0</v>
      </c>
      <c r="P17">
        <f t="shared" ref="P17:P18" si="28">O17/1.2</f>
        <v>0</v>
      </c>
      <c r="Q17">
        <f t="shared" ref="Q17:Q20" si="29">P17/1.2</f>
        <v>0</v>
      </c>
      <c r="R17" s="2">
        <v>0</v>
      </c>
      <c r="S17" s="2"/>
    </row>
    <row r="18" spans="1:19" x14ac:dyDescent="0.25">
      <c r="A18" s="4">
        <f t="shared" si="19"/>
        <v>0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si="24"/>
        <v>#DIV/0!</v>
      </c>
      <c r="G18" s="4" t="e">
        <f t="shared" si="25"/>
        <v>#DIV/0!</v>
      </c>
      <c r="H18" s="4" t="e">
        <f t="shared" si="26"/>
        <v>#DIV/0!</v>
      </c>
      <c r="I18" s="4">
        <f t="shared" si="27"/>
        <v>0</v>
      </c>
      <c r="J18" s="4">
        <f t="shared" si="27"/>
        <v>0</v>
      </c>
      <c r="O18">
        <v>0</v>
      </c>
      <c r="P18">
        <f t="shared" si="28"/>
        <v>0</v>
      </c>
      <c r="Q18">
        <f t="shared" si="29"/>
        <v>0</v>
      </c>
      <c r="R18" s="2">
        <v>0</v>
      </c>
      <c r="S18" s="2"/>
    </row>
    <row r="19" spans="1:19" x14ac:dyDescent="0.25">
      <c r="A19" s="4">
        <f t="shared" si="19"/>
        <v>0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24"/>
        <v>#DIV/0!</v>
      </c>
      <c r="G19" s="4" t="e">
        <f t="shared" si="25"/>
        <v>#DIV/0!</v>
      </c>
      <c r="H19" s="4" t="e">
        <f t="shared" si="26"/>
        <v>#DIV/0!</v>
      </c>
      <c r="I19" s="4">
        <f t="shared" si="27"/>
        <v>0</v>
      </c>
      <c r="J19" s="4">
        <f t="shared" si="27"/>
        <v>0</v>
      </c>
      <c r="O19">
        <v>0</v>
      </c>
      <c r="P19">
        <f>O19/1.2</f>
        <v>0</v>
      </c>
      <c r="Q19">
        <f t="shared" si="29"/>
        <v>0</v>
      </c>
      <c r="R19" s="2">
        <v>0</v>
      </c>
      <c r="S19" s="2"/>
    </row>
    <row r="20" spans="1:19" x14ac:dyDescent="0.25">
      <c r="A20" s="4">
        <f t="shared" si="19"/>
        <v>0</v>
      </c>
      <c r="B20" s="4">
        <f t="shared" si="20"/>
        <v>0</v>
      </c>
      <c r="C20" s="4">
        <f t="shared" si="21"/>
        <v>0</v>
      </c>
      <c r="D20" s="4">
        <f t="shared" si="22"/>
        <v>0</v>
      </c>
      <c r="E20" s="5">
        <f t="shared" si="23"/>
        <v>0</v>
      </c>
      <c r="F20" s="4" t="e">
        <f t="shared" si="24"/>
        <v>#DIV/0!</v>
      </c>
      <c r="G20" s="4" t="e">
        <f t="shared" si="25"/>
        <v>#DIV/0!</v>
      </c>
      <c r="H20" s="4" t="e">
        <f t="shared" si="26"/>
        <v>#DIV/0!</v>
      </c>
      <c r="I20" s="4">
        <f t="shared" si="27"/>
        <v>0</v>
      </c>
      <c r="J20" s="4">
        <f t="shared" si="27"/>
        <v>0</v>
      </c>
      <c r="O20">
        <v>0</v>
      </c>
      <c r="P20">
        <f>O20/1.2</f>
        <v>0</v>
      </c>
      <c r="Q20">
        <f t="shared" si="29"/>
        <v>0</v>
      </c>
      <c r="R20" s="2">
        <v>0</v>
      </c>
      <c r="S20" s="2"/>
    </row>
    <row r="21" spans="1:19" s="10" customFormat="1" x14ac:dyDescent="0.25"/>
    <row r="22" spans="1:19" s="10" customFormat="1" x14ac:dyDescent="0.25">
      <c r="F22" s="10" t="s">
        <v>78</v>
      </c>
    </row>
    <row r="23" spans="1:19" s="10" customFormat="1" x14ac:dyDescent="0.25">
      <c r="F23" s="10" t="s">
        <v>84</v>
      </c>
    </row>
    <row r="24" spans="1:19" s="10" customFormat="1" x14ac:dyDescent="0.25"/>
    <row r="25" spans="1:19" s="10" customFormat="1" x14ac:dyDescent="0.25">
      <c r="F25" s="66"/>
    </row>
    <row r="26" spans="1:19" s="10" customFormat="1" x14ac:dyDescent="0.25">
      <c r="F26" s="67"/>
    </row>
    <row r="27" spans="1:19" s="10" customFormat="1" x14ac:dyDescent="0.25">
      <c r="F27" s="68" t="s">
        <v>81</v>
      </c>
    </row>
    <row r="28" spans="1:19" s="10" customFormat="1" x14ac:dyDescent="0.25">
      <c r="C28" s="65" t="s">
        <v>79</v>
      </c>
      <c r="D28" s="69">
        <v>474</v>
      </c>
      <c r="F28" s="50" t="s">
        <v>73</v>
      </c>
      <c r="G28" s="50">
        <v>1437</v>
      </c>
    </row>
    <row r="29" spans="1:19" s="10" customFormat="1" x14ac:dyDescent="0.25">
      <c r="C29" s="65" t="s">
        <v>77</v>
      </c>
      <c r="D29" s="69" t="s">
        <v>80</v>
      </c>
      <c r="F29" s="55" t="s">
        <v>83</v>
      </c>
      <c r="G29" s="55">
        <v>1431</v>
      </c>
    </row>
    <row r="30" spans="1:19" s="10" customFormat="1" x14ac:dyDescent="0.25">
      <c r="C30" s="65" t="s">
        <v>1</v>
      </c>
      <c r="D30" s="69">
        <v>22896000</v>
      </c>
      <c r="F30" s="50" t="s">
        <v>74</v>
      </c>
      <c r="G30" s="50">
        <v>1717</v>
      </c>
      <c r="H30" s="10">
        <f>G30/G29</f>
        <v>1.1998602375960867</v>
      </c>
    </row>
    <row r="31" spans="1:19" s="10" customFormat="1" x14ac:dyDescent="0.25">
      <c r="F31" s="50" t="s">
        <v>75</v>
      </c>
      <c r="G31" s="50">
        <v>26000</v>
      </c>
    </row>
    <row r="32" spans="1:19" s="10" customFormat="1" x14ac:dyDescent="0.25">
      <c r="C32" s="65" t="s">
        <v>79</v>
      </c>
      <c r="D32" s="69">
        <v>476</v>
      </c>
      <c r="F32" s="68" t="s">
        <v>76</v>
      </c>
      <c r="G32" s="68">
        <f>G29*G31</f>
        <v>37206000</v>
      </c>
      <c r="H32" s="10">
        <f>G32/D30</f>
        <v>1.625</v>
      </c>
    </row>
    <row r="33" spans="3:8" s="10" customFormat="1" x14ac:dyDescent="0.25">
      <c r="C33" s="65" t="s">
        <v>77</v>
      </c>
      <c r="D33" s="69" t="s">
        <v>80</v>
      </c>
      <c r="F33" s="68" t="s">
        <v>24</v>
      </c>
      <c r="G33" s="68">
        <f>G32*90%</f>
        <v>33485400</v>
      </c>
    </row>
    <row r="34" spans="3:8" s="10" customFormat="1" x14ac:dyDescent="0.25">
      <c r="C34" s="65" t="s">
        <v>1</v>
      </c>
      <c r="D34" s="69">
        <v>22680000</v>
      </c>
      <c r="F34" s="68" t="s">
        <v>25</v>
      </c>
      <c r="G34" s="68">
        <f>G32*80%</f>
        <v>29764800</v>
      </c>
    </row>
    <row r="35" spans="3:8" s="10" customFormat="1" x14ac:dyDescent="0.25">
      <c r="C35" s="68"/>
      <c r="D35" s="68"/>
    </row>
    <row r="36" spans="3:8" s="10" customFormat="1" x14ac:dyDescent="0.25">
      <c r="C36" s="68"/>
      <c r="D36" s="68"/>
      <c r="F36" s="67" t="s">
        <v>82</v>
      </c>
    </row>
    <row r="37" spans="3:8" s="10" customFormat="1" x14ac:dyDescent="0.25">
      <c r="F37" s="50" t="s">
        <v>73</v>
      </c>
      <c r="G37" s="50">
        <v>1663</v>
      </c>
    </row>
    <row r="38" spans="3:8" s="10" customFormat="1" x14ac:dyDescent="0.25">
      <c r="F38" s="55" t="s">
        <v>83</v>
      </c>
      <c r="G38" s="55">
        <v>1620</v>
      </c>
    </row>
    <row r="39" spans="3:8" s="10" customFormat="1" x14ac:dyDescent="0.25">
      <c r="F39" s="50" t="s">
        <v>74</v>
      </c>
      <c r="G39" s="50">
        <v>1944</v>
      </c>
      <c r="H39" s="10">
        <f>G39/G38</f>
        <v>1.2</v>
      </c>
    </row>
    <row r="40" spans="3:8" s="10" customFormat="1" x14ac:dyDescent="0.25">
      <c r="F40" s="50" t="s">
        <v>75</v>
      </c>
      <c r="G40" s="68">
        <v>26000</v>
      </c>
    </row>
    <row r="41" spans="3:8" s="10" customFormat="1" x14ac:dyDescent="0.25">
      <c r="F41" s="68" t="s">
        <v>76</v>
      </c>
      <c r="G41" s="68">
        <f>G38*G40</f>
        <v>42120000</v>
      </c>
      <c r="H41" s="10">
        <f>G41/D34</f>
        <v>1.8571428571428572</v>
      </c>
    </row>
    <row r="42" spans="3:8" x14ac:dyDescent="0.25">
      <c r="F42" s="68" t="s">
        <v>24</v>
      </c>
      <c r="G42" s="68">
        <f>G41*90%</f>
        <v>37908000</v>
      </c>
      <c r="H42" s="10"/>
    </row>
    <row r="43" spans="3:8" x14ac:dyDescent="0.25">
      <c r="F43" s="68" t="s">
        <v>25</v>
      </c>
      <c r="G43" s="68">
        <f>G41*80%</f>
        <v>33696000</v>
      </c>
      <c r="H43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2024-04-10T04:48:12Z</dcterms:modified>
</cp:coreProperties>
</file>