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BO KATNI\Hemant Kumar Bajaj\"/>
    </mc:Choice>
  </mc:AlternateContent>
  <xr:revisionPtr revIDLastSave="0" documentId="13_ncr:1_{4221E7D2-1F11-4387-B647-9C73E7178FE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4" i="4" l="1"/>
  <c r="V9" i="4"/>
  <c r="U9" i="4"/>
  <c r="V8" i="4"/>
  <c r="U8" i="4"/>
  <c r="H22" i="4" l="1"/>
  <c r="H42" i="4"/>
  <c r="H32" i="4"/>
  <c r="Q41" i="4"/>
  <c r="Q40" i="4"/>
  <c r="Q33" i="4"/>
  <c r="Q35" i="4" l="1"/>
  <c r="Q36" i="4"/>
  <c r="Q32" i="4"/>
  <c r="Q31" i="4"/>
  <c r="Q30" i="4"/>
  <c r="Q39" i="4"/>
  <c r="Q38" i="4"/>
  <c r="Q37" i="4"/>
  <c r="Q29" i="4"/>
  <c r="Q28" i="4"/>
  <c r="Q27" i="4"/>
  <c r="Q26" i="4"/>
  <c r="Q25" i="4"/>
  <c r="Q24" i="4"/>
  <c r="Q23" i="4"/>
  <c r="Q22" i="4"/>
  <c r="I30" i="4" l="1"/>
  <c r="I19" i="4"/>
  <c r="J19" i="4" s="1"/>
  <c r="P9" i="4" l="1"/>
  <c r="P11" i="4" l="1"/>
  <c r="P10" i="4"/>
  <c r="P8" i="4"/>
  <c r="P7" i="4"/>
  <c r="P6" i="4"/>
  <c r="P5" i="4"/>
  <c r="P4" i="4"/>
  <c r="P3" i="4"/>
  <c r="P2" i="4"/>
  <c r="P13" i="4" l="1"/>
  <c r="P1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<sst xmlns="http://schemas.openxmlformats.org/spreadsheetml/2006/main" count="49" uniqueCount="36">
  <si>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</si>
  <si>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</si>
  <si>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</si>
  <si>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</si>
  <si>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</si>
  <si>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</si>
  <si>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</si>
  <si>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</si>
  <si>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</si>
  <si>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</si>
  <si>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</si>
  <si>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</si>
  <si>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</si>
  <si>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total</t>
  </si>
  <si>
    <t>fmv</t>
  </si>
  <si>
    <t>03.02.23</t>
  </si>
  <si>
    <t>ca</t>
  </si>
  <si>
    <t>1 car park</t>
  </si>
  <si>
    <t>cielo</t>
  </si>
  <si>
    <t>lodha splendora</t>
  </si>
  <si>
    <t>01.02.23</t>
  </si>
  <si>
    <t xml:space="preserve">Flat No. 1703, 17th Floor, A, Platino A, Lodha Splendora, Ghodbunder Road, Village - Bhaynderpada, Thane West, </t>
  </si>
  <si>
    <t>bua - index</t>
  </si>
  <si>
    <t>rate on ca</t>
  </si>
  <si>
    <t>agreement  - 16.01.2014</t>
  </si>
  <si>
    <t>av</t>
  </si>
  <si>
    <t>rd</t>
  </si>
  <si>
    <t>sd</t>
  </si>
  <si>
    <t>bv</t>
  </si>
  <si>
    <t>LS - 1 cr</t>
  </si>
  <si>
    <t>mca</t>
  </si>
  <si>
    <t>cb</t>
  </si>
  <si>
    <t>db</t>
  </si>
  <si>
    <t>addl. Ch.</t>
  </si>
  <si>
    <t>car</t>
  </si>
  <si>
    <t>oc - 2016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</si>
</sst>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0" fontId="0" fillId="3" borderId="0" xfId="0" applyFill="1" applyAlignment="1">
      <alignment wrapText="1"/>
    </xf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336176</xdr:colOff>
      <xdr:row>52</xdr:row>
      <xdr:rowOff>33617</xdr:rowOff>
    </xdr:from>
    <xdr:to>
      <xdr:col>27</xdr:col>
      <xdr:colOff>0</xdr:colOff>
      <xdr:row>93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4A396C-DA60-4243-894F-2AD9EE315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76" t="7641" r="22703" b="16749"/>
        <a:stretch/>
      </xdr:blipFill>
      <xdr:spPr>
        <a:xfrm>
          <a:off x="5983941" y="10511117"/>
          <a:ext cx="10040471" cy="77768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EC7133-B15D-4C5E-BA75-600DFF86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459441</xdr:colOff>
      <xdr:row>7</xdr:row>
      <xdr:rowOff>78441</xdr:rowOff>
    </xdr:from>
    <xdr:to>
      <xdr:col>26</xdr:col>
      <xdr:colOff>179295</xdr:colOff>
      <xdr:row>49</xdr:row>
      <xdr:rowOff>11206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9F1949-D2F3-4040-9ECC-C156AD311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4" t="8040" r="21239" b="14827"/>
        <a:stretch/>
      </xdr:blipFill>
      <xdr:spPr>
        <a:xfrm>
          <a:off x="1669676" y="1411941"/>
          <a:ext cx="14242678" cy="79337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5</xdr:row>
      <xdr:rowOff>78440</xdr:rowOff>
    </xdr:from>
    <xdr:to>
      <xdr:col>25</xdr:col>
      <xdr:colOff>481853</xdr:colOff>
      <xdr:row>45</xdr:row>
      <xdr:rowOff>56029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40570-498E-449E-B6AC-59EBDEE55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2" t="8171" r="20689" b="17964"/>
        <a:stretch/>
      </xdr:blipFill>
      <xdr:spPr>
        <a:xfrm>
          <a:off x="1221441" y="1030940"/>
          <a:ext cx="14388353" cy="75975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11206</xdr:colOff>
      <xdr:row>5</xdr:row>
      <xdr:rowOff>89646</xdr:rowOff>
    </xdr:from>
    <xdr:to>
      <xdr:col>25</xdr:col>
      <xdr:colOff>11206</xdr:colOff>
      <xdr:row>42</xdr:row>
      <xdr:rowOff>112059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55E3DB-5B12-4DEE-A071-03A02E44C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2" t="8280" r="19948" b="22975"/>
        <a:stretch/>
      </xdr:blipFill>
      <xdr:spPr>
        <a:xfrm>
          <a:off x="616324" y="1042146"/>
          <a:ext cx="14522823" cy="70709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4</xdr:row>
      <xdr:rowOff>161925</xdr:rowOff>
    </xdr:from>
    <xdr:to>
      <xdr:col>25</xdr:col>
      <xdr:colOff>114300</xdr:colOff>
      <xdr:row>35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D0501F-52B7-457F-831B-4E6B8443E9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9" t="7075" r="2429" b="19988"/>
        <a:stretch/>
      </xdr:blipFill>
      <xdr:spPr>
        <a:xfrm>
          <a:off x="2095500" y="923925"/>
          <a:ext cx="13258800" cy="55911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294371-73C5-4C58-9938-3B0C9677A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5EC66B-65FA-4110-B0D7-8AF8D783A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A51506-6BCC-41CC-9758-F2F1C0C6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31D16F-F3ED-4718-B004-39CE7F7FA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BEF1F0-0ED2-4DDD-9BC4-5F12F1890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593912</xdr:colOff>
      <xdr:row>7</xdr:row>
      <xdr:rowOff>156882</xdr:rowOff>
    </xdr:from>
    <xdr:to>
      <xdr:col>24</xdr:col>
      <xdr:colOff>201705</xdr:colOff>
      <xdr:row>47</xdr:row>
      <xdr:rowOff>134471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C0F6AC-8C1D-4485-B208-AA029DE17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602" t="12638" r="22231" b="13496"/>
        <a:stretch/>
      </xdr:blipFill>
      <xdr:spPr>
        <a:xfrm>
          <a:off x="7250206" y="1490382"/>
          <a:ext cx="7474323" cy="75975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6869CD-9434-481D-8CDB-46E5B998B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15" zoomScale="85" zoomScaleNormal="85" workbookViewId="0">
      <selection activeCell="U51" sqref="U5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9" t="s">
        <v>3</v>
      </c>
      <c r="K1" s="17"/>
      <c r="L1" s="17"/>
      <c r="M1" s="17"/>
      <c r="N1" s="17" t="s">
        <v>7</v>
      </c>
      <c r="O1" s="17" t="s">
        <v>4</v>
      </c>
      <c r="P1" s="17" t="s">
        <v>5</v>
      </c>
      <c r="Q1" s="17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994</v>
      </c>
      <c r="C2" s="4">
        <f>B2*1.2</f>
        <v>1192.8</v>
      </c>
      <c r="D2" s="4">
        <f t="shared" ref="D2:D13" si="2">C2*1.2</f>
        <v>1431.36</v>
      </c>
      <c r="E2" s="5">
        <f t="shared" ref="E2:E13" si="3">R2</f>
        <v>14000000</v>
      </c>
      <c r="F2" s="15">
        <f t="shared" ref="F2:F13" si="4">ROUND((E2/B2),0)</f>
        <v>14085</v>
      </c>
      <c r="G2" s="10">
        <f t="shared" ref="G2:G13" si="5">ROUND((E2/C2),0)</f>
        <v>11737</v>
      </c>
      <c r="H2" s="10">
        <f t="shared" ref="H2:H13" si="6">ROUND((E2/D2),0)</f>
        <v>9781</v>
      </c>
      <c r="I2" s="10" t="e">
        <f>#REF!</f>
        <v>#REF!</v>
      </c>
      <c r="J2" s="10" t="str">
        <f t="shared" ref="J2:J13" si="7">S2</f>
        <v>cielo</v>
      </c>
      <c r="K2" s="8"/>
      <c r="L2" s="8"/>
      <c r="M2" s="8"/>
      <c r="N2" s="8"/>
      <c r="O2" s="8">
        <v>0</v>
      </c>
      <c r="P2" s="8">
        <f t="shared" ref="P2:P11" si="8">O2/1.2</f>
        <v>0</v>
      </c>
      <c r="Q2" s="8">
        <v>994</v>
      </c>
      <c r="R2" s="2">
        <v>14000000</v>
      </c>
      <c r="S2" s="8" t="s">
        <v>18</v>
      </c>
      <c r="T2" s="8"/>
    </row>
    <row r="3" spans="1:22" x14ac:dyDescent="0.25">
      <c r="A3" s="4">
        <f t="shared" si="0"/>
        <v>0</v>
      </c>
      <c r="B3" s="4">
        <f t="shared" si="1"/>
        <v>1082</v>
      </c>
      <c r="C3" s="4">
        <f t="shared" ref="C3:C15" si="9">B3*1.2</f>
        <v>1298.3999999999999</v>
      </c>
      <c r="D3" s="4">
        <f t="shared" si="2"/>
        <v>1558.0799999999997</v>
      </c>
      <c r="E3" s="5">
        <f t="shared" si="3"/>
        <v>14500000</v>
      </c>
      <c r="F3" s="10">
        <f t="shared" si="4"/>
        <v>13401</v>
      </c>
      <c r="G3" s="10">
        <f t="shared" si="5"/>
        <v>11168</v>
      </c>
      <c r="H3" s="10">
        <f t="shared" si="6"/>
        <v>9306</v>
      </c>
      <c r="I3" s="10" t="e">
        <f>#REF!</f>
        <v>#REF!</v>
      </c>
      <c r="J3" s="10" t="str">
        <f t="shared" si="7"/>
        <v>lodha splendora</v>
      </c>
      <c r="K3" s="8"/>
      <c r="L3" s="8"/>
      <c r="M3" s="8"/>
      <c r="N3" s="8"/>
      <c r="O3" s="8">
        <v>0</v>
      </c>
      <c r="P3" s="8">
        <f t="shared" si="8"/>
        <v>0</v>
      </c>
      <c r="Q3" s="8">
        <v>1082</v>
      </c>
      <c r="R3" s="2">
        <v>14500000</v>
      </c>
      <c r="S3" s="8" t="s">
        <v>19</v>
      </c>
      <c r="T3" s="8"/>
    </row>
    <row r="4" spans="1:22" x14ac:dyDescent="0.25">
      <c r="A4" s="4">
        <f t="shared" si="0"/>
        <v>0</v>
      </c>
      <c r="B4" s="4">
        <f t="shared" si="1"/>
        <v>838</v>
      </c>
      <c r="C4" s="4">
        <f t="shared" si="9"/>
        <v>1005.5999999999999</v>
      </c>
      <c r="D4" s="4">
        <f t="shared" si="2"/>
        <v>1206.7199999999998</v>
      </c>
      <c r="E4" s="5">
        <f t="shared" si="3"/>
        <v>11500000</v>
      </c>
      <c r="F4" s="10">
        <f t="shared" si="4"/>
        <v>13723</v>
      </c>
      <c r="G4" s="10">
        <f t="shared" si="5"/>
        <v>11436</v>
      </c>
      <c r="H4" s="10">
        <f t="shared" si="6"/>
        <v>9530</v>
      </c>
      <c r="I4" s="10" t="e">
        <f>#REF!</f>
        <v>#REF!</v>
      </c>
      <c r="J4" s="10" t="str">
        <f t="shared" si="7"/>
        <v>lodha splendora</v>
      </c>
      <c r="K4" s="8"/>
      <c r="L4" s="8"/>
      <c r="M4" s="8"/>
      <c r="N4" s="8"/>
      <c r="O4" s="8">
        <v>0</v>
      </c>
      <c r="P4" s="8">
        <f t="shared" si="8"/>
        <v>0</v>
      </c>
      <c r="Q4" s="8">
        <v>838</v>
      </c>
      <c r="R4" s="2">
        <v>11500000</v>
      </c>
      <c r="S4" s="8" t="s">
        <v>19</v>
      </c>
      <c r="T4" s="8"/>
    </row>
    <row r="5" spans="1:22" x14ac:dyDescent="0.25">
      <c r="A5" s="4">
        <f t="shared" si="0"/>
        <v>0</v>
      </c>
      <c r="B5" s="4">
        <f t="shared" si="1"/>
        <v>871</v>
      </c>
      <c r="C5" s="4">
        <f t="shared" si="9"/>
        <v>1045.2</v>
      </c>
      <c r="D5" s="4">
        <f t="shared" si="2"/>
        <v>1254.24</v>
      </c>
      <c r="E5" s="5">
        <f t="shared" si="3"/>
        <v>11300000</v>
      </c>
      <c r="F5" s="10">
        <f t="shared" si="4"/>
        <v>12974</v>
      </c>
      <c r="G5" s="10">
        <f t="shared" si="5"/>
        <v>10811</v>
      </c>
      <c r="H5" s="10">
        <f t="shared" si="6"/>
        <v>9009</v>
      </c>
      <c r="I5" s="10" t="e">
        <f>#REF!</f>
        <v>#REF!</v>
      </c>
      <c r="J5" s="10" t="str">
        <f t="shared" si="7"/>
        <v>lodha splendora</v>
      </c>
      <c r="K5" s="8"/>
      <c r="L5" s="8"/>
      <c r="M5" s="8"/>
      <c r="N5" s="8"/>
      <c r="O5" s="8">
        <v>0</v>
      </c>
      <c r="P5" s="8">
        <f t="shared" si="8"/>
        <v>0</v>
      </c>
      <c r="Q5" s="8">
        <v>871</v>
      </c>
      <c r="R5" s="2">
        <v>11300000</v>
      </c>
      <c r="S5" s="8" t="s">
        <v>19</v>
      </c>
      <c r="T5" s="8"/>
    </row>
    <row r="6" spans="1:22" x14ac:dyDescent="0.25">
      <c r="A6" s="4">
        <f t="shared" si="0"/>
        <v>0</v>
      </c>
      <c r="B6" s="4">
        <f t="shared" si="1"/>
        <v>952</v>
      </c>
      <c r="C6" s="4">
        <f t="shared" si="9"/>
        <v>1142.3999999999999</v>
      </c>
      <c r="D6" s="4">
        <f t="shared" si="2"/>
        <v>1370.8799999999999</v>
      </c>
      <c r="E6" s="5">
        <f t="shared" si="3"/>
        <v>11500000</v>
      </c>
      <c r="F6" s="10">
        <f t="shared" si="4"/>
        <v>12080</v>
      </c>
      <c r="G6" s="10">
        <f t="shared" si="5"/>
        <v>10067</v>
      </c>
      <c r="H6" s="10">
        <f t="shared" si="6"/>
        <v>8389</v>
      </c>
      <c r="I6" s="10" t="e">
        <f>#REF!</f>
        <v>#REF!</v>
      </c>
      <c r="J6" s="10" t="str">
        <f t="shared" si="7"/>
        <v>lodha splendora</v>
      </c>
      <c r="K6" s="8"/>
      <c r="L6" s="8"/>
      <c r="M6" s="8"/>
      <c r="N6" s="8"/>
      <c r="O6" s="8">
        <v>0</v>
      </c>
      <c r="P6" s="8">
        <f t="shared" si="8"/>
        <v>0</v>
      </c>
      <c r="Q6" s="8">
        <v>952</v>
      </c>
      <c r="R6" s="2">
        <v>11500000</v>
      </c>
      <c r="S6" s="8" t="s">
        <v>19</v>
      </c>
      <c r="T6" s="8"/>
    </row>
    <row r="7" spans="1:22" x14ac:dyDescent="0.25">
      <c r="A7" s="4">
        <f t="shared" si="0"/>
        <v>0</v>
      </c>
      <c r="B7" s="4">
        <f t="shared" si="1"/>
        <v>952</v>
      </c>
      <c r="C7" s="4">
        <f t="shared" si="9"/>
        <v>1142.3999999999999</v>
      </c>
      <c r="D7" s="4">
        <f t="shared" si="2"/>
        <v>1370.8799999999999</v>
      </c>
      <c r="E7" s="5">
        <f t="shared" si="3"/>
        <v>12000000</v>
      </c>
      <c r="F7" s="10">
        <f t="shared" si="4"/>
        <v>12605</v>
      </c>
      <c r="G7" s="10">
        <f t="shared" si="5"/>
        <v>10504</v>
      </c>
      <c r="H7" s="10">
        <f t="shared" si="6"/>
        <v>8754</v>
      </c>
      <c r="I7" s="10" t="e">
        <f>#REF!</f>
        <v>#REF!</v>
      </c>
      <c r="J7" s="10" t="str">
        <f t="shared" si="7"/>
        <v>lodha splendora</v>
      </c>
      <c r="K7" s="8"/>
      <c r="L7" s="8"/>
      <c r="M7" s="8"/>
      <c r="N7" s="8"/>
      <c r="O7" s="8">
        <v>0</v>
      </c>
      <c r="P7" s="8">
        <f t="shared" si="8"/>
        <v>0</v>
      </c>
      <c r="Q7" s="8">
        <v>952</v>
      </c>
      <c r="R7" s="2">
        <v>12000000</v>
      </c>
      <c r="S7" s="8" t="s">
        <v>19</v>
      </c>
      <c r="T7" s="8"/>
    </row>
    <row r="8" spans="1:22" x14ac:dyDescent="0.25">
      <c r="A8" s="4">
        <f t="shared" si="0"/>
        <v>0</v>
      </c>
      <c r="B8" s="4">
        <f t="shared" si="1"/>
        <v>952</v>
      </c>
      <c r="C8" s="4">
        <f t="shared" si="9"/>
        <v>1142.3999999999999</v>
      </c>
      <c r="D8" s="4">
        <f t="shared" si="2"/>
        <v>1370.8799999999999</v>
      </c>
      <c r="E8" s="5">
        <f t="shared" si="3"/>
        <v>12500000</v>
      </c>
      <c r="F8" s="15">
        <f t="shared" si="4"/>
        <v>13130</v>
      </c>
      <c r="G8" s="10">
        <f t="shared" si="5"/>
        <v>10942</v>
      </c>
      <c r="H8" s="10">
        <f t="shared" si="6"/>
        <v>9118</v>
      </c>
      <c r="I8" s="10" t="e">
        <f>#REF!</f>
        <v>#REF!</v>
      </c>
      <c r="J8" s="10" t="str">
        <f t="shared" si="7"/>
        <v>01.02.23</v>
      </c>
      <c r="K8" s="8"/>
      <c r="L8" s="8"/>
      <c r="M8" s="8"/>
      <c r="N8" s="8"/>
      <c r="O8" s="8">
        <v>0</v>
      </c>
      <c r="P8" s="8">
        <f t="shared" si="8"/>
        <v>0</v>
      </c>
      <c r="Q8" s="8">
        <v>952</v>
      </c>
      <c r="R8" s="2">
        <v>12500000</v>
      </c>
      <c r="S8" s="8" t="s">
        <v>20</v>
      </c>
      <c r="T8" s="8"/>
      <c r="U8" s="2">
        <f>R8+750000+30000</f>
        <v>13280000</v>
      </c>
      <c r="V8">
        <f>U8/Q8</f>
        <v>13949.579831932773</v>
      </c>
    </row>
    <row r="9" spans="1:22" x14ac:dyDescent="0.25">
      <c r="A9" s="4">
        <f t="shared" si="0"/>
        <v>0</v>
      </c>
      <c r="B9" s="4">
        <f t="shared" si="1"/>
        <v>1110</v>
      </c>
      <c r="C9" s="4">
        <f t="shared" si="9"/>
        <v>1332</v>
      </c>
      <c r="D9" s="4">
        <f t="shared" si="2"/>
        <v>1598.3999999999999</v>
      </c>
      <c r="E9" s="5">
        <f t="shared" si="3"/>
        <v>13900000</v>
      </c>
      <c r="F9" s="10">
        <f t="shared" si="4"/>
        <v>12523</v>
      </c>
      <c r="G9" s="10">
        <f t="shared" si="5"/>
        <v>10435</v>
      </c>
      <c r="H9" s="10">
        <f t="shared" si="6"/>
        <v>8696</v>
      </c>
      <c r="I9" s="10" t="e">
        <f>#REF!</f>
        <v>#REF!</v>
      </c>
      <c r="J9" s="10" t="str">
        <f t="shared" si="7"/>
        <v>03.02.23</v>
      </c>
      <c r="K9" s="8"/>
      <c r="L9" s="8"/>
      <c r="M9" s="8"/>
      <c r="N9" s="8"/>
      <c r="O9" s="8">
        <v>0</v>
      </c>
      <c r="P9" s="8">
        <f t="shared" si="8"/>
        <v>0</v>
      </c>
      <c r="Q9" s="8">
        <v>1110</v>
      </c>
      <c r="R9" s="2">
        <v>13900000</v>
      </c>
      <c r="S9" s="8" t="s">
        <v>15</v>
      </c>
      <c r="T9" s="8"/>
      <c r="U9" s="2">
        <f>R9+973000+30000</f>
        <v>14903000</v>
      </c>
      <c r="V9">
        <f>U9/Q9</f>
        <v>13426.126126126126</v>
      </c>
    </row>
    <row r="10" spans="1:22" x14ac:dyDescent="0.25">
      <c r="A10" s="4">
        <f t="shared" si="0"/>
        <v>0</v>
      </c>
      <c r="B10" s="4">
        <f t="shared" si="1"/>
        <v>707</v>
      </c>
      <c r="C10" s="4">
        <f t="shared" si="9"/>
        <v>848.4</v>
      </c>
      <c r="D10" s="4">
        <f t="shared" si="2"/>
        <v>1018.0799999999999</v>
      </c>
      <c r="E10" s="5">
        <f t="shared" si="3"/>
        <v>11500000</v>
      </c>
      <c r="F10" s="10">
        <f t="shared" si="4"/>
        <v>16266</v>
      </c>
      <c r="G10" s="10">
        <f t="shared" si="5"/>
        <v>13555</v>
      </c>
      <c r="H10" s="10">
        <f t="shared" si="6"/>
        <v>11296</v>
      </c>
      <c r="I10" s="10" t="e">
        <f>#REF!</f>
        <v>#REF!</v>
      </c>
      <c r="J10" s="10" t="str">
        <f t="shared" si="7"/>
        <v>lodha splendora</v>
      </c>
      <c r="K10" s="8"/>
      <c r="L10" s="8"/>
      <c r="M10" s="8"/>
      <c r="N10" s="8"/>
      <c r="O10" s="8">
        <v>0</v>
      </c>
      <c r="P10" s="8">
        <f t="shared" si="8"/>
        <v>0</v>
      </c>
      <c r="Q10" s="8">
        <v>707</v>
      </c>
      <c r="R10" s="2">
        <v>11500000</v>
      </c>
      <c r="S10" s="8" t="s">
        <v>19</v>
      </c>
      <c r="T10" s="8"/>
    </row>
    <row r="11" spans="1:22" x14ac:dyDescent="0.25">
      <c r="A11" s="4">
        <f t="shared" si="0"/>
        <v>0</v>
      </c>
      <c r="B11" s="4">
        <f t="shared" si="1"/>
        <v>701</v>
      </c>
      <c r="C11" s="4">
        <f t="shared" si="9"/>
        <v>841.19999999999993</v>
      </c>
      <c r="D11" s="4">
        <f t="shared" si="2"/>
        <v>1009.4399999999998</v>
      </c>
      <c r="E11" s="5">
        <f t="shared" si="3"/>
        <v>10000000</v>
      </c>
      <c r="F11" s="15">
        <f t="shared" si="4"/>
        <v>14265</v>
      </c>
      <c r="G11" s="10">
        <f t="shared" si="5"/>
        <v>11888</v>
      </c>
      <c r="H11" s="10">
        <f t="shared" si="6"/>
        <v>9906</v>
      </c>
      <c r="I11" s="10" t="e">
        <f>#REF!</f>
        <v>#REF!</v>
      </c>
      <c r="J11" s="10" t="str">
        <f t="shared" si="7"/>
        <v>lodha splendora</v>
      </c>
      <c r="K11" s="8"/>
      <c r="L11" s="8"/>
      <c r="M11" s="8"/>
      <c r="N11" s="8"/>
      <c r="O11" s="8">
        <v>0</v>
      </c>
      <c r="P11" s="8">
        <f t="shared" si="8"/>
        <v>0</v>
      </c>
      <c r="Q11" s="8">
        <v>701</v>
      </c>
      <c r="R11" s="2">
        <v>10000000</v>
      </c>
      <c r="S11" s="8" t="s">
        <v>19</v>
      </c>
      <c r="T11" s="8"/>
    </row>
    <row r="12" spans="1:22" x14ac:dyDescent="0.25">
      <c r="A12" s="4">
        <f t="shared" si="0"/>
        <v>0</v>
      </c>
      <c r="B12" s="4">
        <f t="shared" si="1"/>
        <v>871</v>
      </c>
      <c r="C12" s="4">
        <f t="shared" si="9"/>
        <v>1045.2</v>
      </c>
      <c r="D12" s="4">
        <f t="shared" si="2"/>
        <v>1254.24</v>
      </c>
      <c r="E12" s="5">
        <f t="shared" si="3"/>
        <v>13000000</v>
      </c>
      <c r="F12" s="15">
        <f t="shared" si="4"/>
        <v>14925</v>
      </c>
      <c r="G12" s="10">
        <f t="shared" si="5"/>
        <v>12438</v>
      </c>
      <c r="H12" s="10">
        <f t="shared" si="6"/>
        <v>10365</v>
      </c>
      <c r="I12" s="10" t="e">
        <f>#REF!</f>
        <v>#REF!</v>
      </c>
      <c r="J12" s="10" t="str">
        <f t="shared" si="7"/>
        <v>lodha splendora</v>
      </c>
      <c r="K12" s="8"/>
      <c r="L12" s="8"/>
      <c r="M12" s="8"/>
      <c r="N12" s="8"/>
      <c r="O12" s="8">
        <v>0</v>
      </c>
      <c r="P12" s="8">
        <f t="shared" ref="P12:P13" si="10">O12/1.2</f>
        <v>0</v>
      </c>
      <c r="Q12" s="8">
        <v>871</v>
      </c>
      <c r="R12" s="2">
        <v>13000000</v>
      </c>
      <c r="S12" s="8" t="s">
        <v>19</v>
      </c>
      <c r="T12" s="8"/>
    </row>
    <row r="13" spans="1:22" x14ac:dyDescent="0.25">
      <c r="A13" s="4">
        <f t="shared" si="0"/>
        <v>0</v>
      </c>
      <c r="B13" s="4">
        <f t="shared" si="1"/>
        <v>871</v>
      </c>
      <c r="C13" s="4">
        <f t="shared" si="9"/>
        <v>1045.2</v>
      </c>
      <c r="D13" s="4">
        <f t="shared" si="2"/>
        <v>1254.24</v>
      </c>
      <c r="E13" s="5">
        <f t="shared" si="3"/>
        <v>12500000</v>
      </c>
      <c r="F13" s="15">
        <f t="shared" si="4"/>
        <v>14351</v>
      </c>
      <c r="G13" s="10">
        <f t="shared" si="5"/>
        <v>11959</v>
      </c>
      <c r="H13" s="10">
        <f t="shared" si="6"/>
        <v>9966</v>
      </c>
      <c r="I13" s="10" t="e">
        <f>#REF!</f>
        <v>#REF!</v>
      </c>
      <c r="J13" s="10" t="str">
        <f t="shared" si="7"/>
        <v>lodha splendora</v>
      </c>
      <c r="K13" s="8"/>
      <c r="L13" s="8"/>
      <c r="M13" s="8"/>
      <c r="N13" s="8"/>
      <c r="O13" s="8">
        <v>0</v>
      </c>
      <c r="P13" s="8">
        <f t="shared" si="10"/>
        <v>0</v>
      </c>
      <c r="Q13" s="8">
        <v>871</v>
      </c>
      <c r="R13" s="2">
        <v>12500000</v>
      </c>
      <c r="S13" s="8" t="s">
        <v>19</v>
      </c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10" t="e">
        <f t="shared" ref="H14:H15" si="15">ROUND((E14/D14),0)</f>
        <v>#DIV/0!</v>
      </c>
      <c r="I14" s="10" t="e">
        <f>#REF!</f>
        <v>#REF!</v>
      </c>
      <c r="J14" s="10">
        <f t="shared" ref="J14:J15" si="16">S14</f>
        <v>0</v>
      </c>
      <c r="K14" s="8"/>
      <c r="L14" s="8"/>
      <c r="M14" s="8"/>
      <c r="N14" s="8"/>
      <c r="O14" s="8">
        <v>0</v>
      </c>
      <c r="P14" s="8">
        <f t="shared" ref="P14:P15" si="17">O14/1.2</f>
        <v>0</v>
      </c>
      <c r="Q14" s="8">
        <f t="shared" ref="Q14:Q15" si="18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10" t="e">
        <f t="shared" si="14"/>
        <v>#DIV/0!</v>
      </c>
      <c r="H15" s="10" t="e">
        <f t="shared" si="15"/>
        <v>#DIV/0!</v>
      </c>
      <c r="I15" s="10" t="e">
        <f>#REF!</f>
        <v>#REF!</v>
      </c>
      <c r="J15" s="10">
        <f t="shared" si="16"/>
        <v>0</v>
      </c>
      <c r="K15" s="8"/>
      <c r="L15" s="8"/>
      <c r="M15" s="8"/>
      <c r="N15" s="8"/>
      <c r="O15" s="8">
        <v>0</v>
      </c>
      <c r="P15" s="8">
        <f t="shared" si="17"/>
        <v>0</v>
      </c>
      <c r="Q15" s="8">
        <f t="shared" si="18"/>
        <v>0</v>
      </c>
      <c r="R15" s="2">
        <v>0</v>
      </c>
      <c r="S15" s="8"/>
      <c r="T15" s="8"/>
    </row>
    <row r="16" spans="1:22" x14ac:dyDescent="0.25"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6:24" x14ac:dyDescent="0.25">
      <c r="F17" s="8"/>
      <c r="G17" s="8" t="s">
        <v>21</v>
      </c>
      <c r="H17" s="8"/>
      <c r="I17" s="8"/>
      <c r="J17" s="8"/>
      <c r="K17" s="8"/>
      <c r="L17" s="8"/>
      <c r="M17" s="8"/>
      <c r="N17" s="8"/>
      <c r="O17" s="8"/>
      <c r="P17" s="8"/>
      <c r="Q17" s="8"/>
    </row>
    <row r="18" spans="6:24" x14ac:dyDescent="0.25">
      <c r="F18" s="8"/>
      <c r="G18" s="8" t="s">
        <v>16</v>
      </c>
      <c r="H18" s="8">
        <v>848</v>
      </c>
      <c r="I18" s="8"/>
      <c r="J18" s="8" t="s">
        <v>17</v>
      </c>
      <c r="K18" s="8"/>
      <c r="L18" s="8"/>
      <c r="M18" s="8"/>
      <c r="N18" s="8"/>
      <c r="O18" s="8"/>
      <c r="P18" s="8"/>
      <c r="Q18" s="8"/>
    </row>
    <row r="19" spans="6:24" x14ac:dyDescent="0.25">
      <c r="F19" s="8"/>
      <c r="G19" s="8" t="s">
        <v>22</v>
      </c>
      <c r="H19" s="8">
        <v>1018</v>
      </c>
      <c r="I19" s="8">
        <f>94.57*10.764</f>
        <v>1017.9514799999998</v>
      </c>
      <c r="J19" s="8">
        <f>I19/H18</f>
        <v>1.2004144811320754</v>
      </c>
      <c r="K19" s="8"/>
      <c r="L19" s="8"/>
      <c r="M19" s="8"/>
      <c r="N19" s="8"/>
      <c r="O19" s="8"/>
      <c r="P19" s="8"/>
      <c r="Q19" s="8"/>
    </row>
    <row r="20" spans="6:24" x14ac:dyDescent="0.25">
      <c r="F20" s="8"/>
      <c r="G20" s="8" t="s">
        <v>13</v>
      </c>
      <c r="H20" s="8"/>
      <c r="I20" s="8"/>
      <c r="J20" s="8"/>
      <c r="K20" s="8"/>
      <c r="L20" s="8"/>
      <c r="M20" s="8"/>
      <c r="N20" s="8"/>
      <c r="O20" s="8"/>
      <c r="P20" s="8"/>
      <c r="Q20" s="8"/>
    </row>
    <row r="21" spans="6:24" x14ac:dyDescent="0.25">
      <c r="F21" s="8"/>
      <c r="G21" s="8" t="s">
        <v>23</v>
      </c>
      <c r="H21" s="8">
        <v>14000</v>
      </c>
      <c r="I21" s="8"/>
      <c r="J21" s="8"/>
      <c r="K21" s="8"/>
      <c r="L21" s="8"/>
      <c r="M21" s="8"/>
      <c r="N21" s="8"/>
      <c r="O21" s="8" t="s">
        <v>30</v>
      </c>
      <c r="P21" s="8"/>
      <c r="Q21" s="8"/>
    </row>
    <row r="22" spans="6:24" x14ac:dyDescent="0.25">
      <c r="F22" s="8"/>
      <c r="G22" s="18" t="s">
        <v>14</v>
      </c>
      <c r="H22" s="18">
        <f>H21*H18</f>
        <v>11872000</v>
      </c>
      <c r="I22" s="8"/>
      <c r="J22" s="8"/>
      <c r="K22" s="8"/>
      <c r="L22" s="8"/>
      <c r="M22" s="8"/>
      <c r="N22" s="8"/>
      <c r="O22" s="8">
        <v>19.77</v>
      </c>
      <c r="P22" s="8">
        <v>10.62</v>
      </c>
      <c r="Q22" s="8">
        <f>P22*O22</f>
        <v>209.95739999999998</v>
      </c>
    </row>
    <row r="23" spans="6:24" x14ac:dyDescent="0.25">
      <c r="F23" s="8"/>
      <c r="G23" s="8" t="s">
        <v>34</v>
      </c>
      <c r="H23" s="8">
        <v>700000</v>
      </c>
      <c r="I23" s="8"/>
      <c r="J23" s="8"/>
      <c r="K23" s="8"/>
      <c r="L23" s="8"/>
      <c r="M23" s="8"/>
      <c r="N23" s="8"/>
      <c r="O23" s="8">
        <v>3.87</v>
      </c>
      <c r="P23" s="8">
        <v>8.1999999999999993</v>
      </c>
      <c r="Q23" s="8">
        <f t="shared" ref="Q23:Q40" si="19">P23*O23</f>
        <v>31.733999999999998</v>
      </c>
    </row>
    <row r="24" spans="6:24" x14ac:dyDescent="0.25">
      <c r="F24" s="8"/>
      <c r="G24" s="8"/>
      <c r="H24" s="18">
        <f>H23+H22</f>
        <v>12572000</v>
      </c>
      <c r="I24" s="8"/>
      <c r="J24" s="8"/>
      <c r="K24" s="8"/>
      <c r="L24" s="8"/>
      <c r="M24" s="8"/>
      <c r="N24" s="8"/>
      <c r="O24" s="8">
        <v>7.28</v>
      </c>
      <c r="P24" s="8">
        <v>9.3800000000000008</v>
      </c>
      <c r="Q24" s="8">
        <f t="shared" si="19"/>
        <v>68.286400000000015</v>
      </c>
      <c r="R24" s="13"/>
      <c r="T24" s="11"/>
      <c r="U24" s="11"/>
      <c r="V24" s="11"/>
      <c r="W24" s="11"/>
      <c r="X24" s="11"/>
    </row>
    <row r="25" spans="6:24" x14ac:dyDescent="0.25">
      <c r="H25" t="s">
        <v>29</v>
      </c>
      <c r="O25">
        <v>4.41</v>
      </c>
      <c r="P25" s="11">
        <v>7.78</v>
      </c>
      <c r="Q25">
        <f t="shared" si="19"/>
        <v>34.309800000000003</v>
      </c>
      <c r="R25" s="14"/>
      <c r="T25" s="14"/>
      <c r="U25" s="14"/>
      <c r="V25" s="11"/>
      <c r="W25" s="11"/>
      <c r="X25" s="11"/>
    </row>
    <row r="26" spans="6:24" x14ac:dyDescent="0.25">
      <c r="H26" t="s">
        <v>24</v>
      </c>
      <c r="O26">
        <v>4.7300000000000004</v>
      </c>
      <c r="P26" s="11">
        <v>9.01</v>
      </c>
      <c r="Q26">
        <f t="shared" si="19"/>
        <v>42.6173</v>
      </c>
      <c r="R26" s="11"/>
      <c r="T26" s="11"/>
      <c r="U26" s="11"/>
      <c r="V26" s="11"/>
      <c r="W26" s="11"/>
      <c r="X26" s="11"/>
    </row>
    <row r="27" spans="6:24" x14ac:dyDescent="0.25">
      <c r="H27" t="s">
        <v>25</v>
      </c>
      <c r="I27">
        <v>11099430</v>
      </c>
      <c r="O27">
        <v>9.94</v>
      </c>
      <c r="P27" s="11">
        <v>11.91</v>
      </c>
      <c r="Q27">
        <f t="shared" si="19"/>
        <v>118.38539999999999</v>
      </c>
      <c r="R27" s="11"/>
      <c r="T27" s="11"/>
      <c r="U27" s="11"/>
      <c r="V27" s="11"/>
      <c r="W27" s="11"/>
      <c r="X27" s="11"/>
    </row>
    <row r="28" spans="6:24" x14ac:dyDescent="0.25">
      <c r="H28" t="s">
        <v>27</v>
      </c>
      <c r="I28">
        <v>666120</v>
      </c>
      <c r="O28">
        <v>10.98</v>
      </c>
      <c r="P28" s="11">
        <v>9.94</v>
      </c>
      <c r="Q28">
        <f t="shared" si="19"/>
        <v>109.1412</v>
      </c>
      <c r="R28" s="12"/>
      <c r="T28" s="12"/>
      <c r="U28" s="12"/>
      <c r="V28" s="11"/>
      <c r="W28" s="11"/>
      <c r="X28" s="11"/>
    </row>
    <row r="29" spans="6:24" x14ac:dyDescent="0.25">
      <c r="H29" t="s">
        <v>26</v>
      </c>
      <c r="I29">
        <v>30000</v>
      </c>
      <c r="O29">
        <v>7.08</v>
      </c>
      <c r="P29" s="11">
        <v>8.3000000000000007</v>
      </c>
      <c r="Q29">
        <f t="shared" si="19"/>
        <v>58.764000000000003</v>
      </c>
      <c r="R29" s="11"/>
      <c r="T29" s="11"/>
      <c r="U29" s="11"/>
      <c r="V29" s="11"/>
      <c r="W29" s="11"/>
      <c r="X29" s="11"/>
    </row>
    <row r="30" spans="6:24" x14ac:dyDescent="0.25">
      <c r="H30" t="s">
        <v>28</v>
      </c>
      <c r="I30">
        <f>SUM(I27:I29)</f>
        <v>11795550</v>
      </c>
      <c r="O30">
        <v>0</v>
      </c>
      <c r="P30" s="11">
        <v>0</v>
      </c>
      <c r="Q30">
        <f t="shared" si="19"/>
        <v>0</v>
      </c>
      <c r="R30" s="11"/>
      <c r="T30" s="11"/>
      <c r="U30" s="11"/>
      <c r="V30" s="11"/>
      <c r="W30" s="11"/>
      <c r="X30" s="11"/>
    </row>
    <row r="31" spans="6:24" x14ac:dyDescent="0.25">
      <c r="O31">
        <v>3.2</v>
      </c>
      <c r="P31" s="11">
        <v>18.87</v>
      </c>
      <c r="Q31">
        <f t="shared" si="19"/>
        <v>60.384000000000007</v>
      </c>
      <c r="R31" s="11"/>
      <c r="T31" s="11"/>
      <c r="U31" s="11"/>
      <c r="V31" s="11"/>
      <c r="W31" s="11"/>
      <c r="X31" s="11"/>
    </row>
    <row r="32" spans="6:24" x14ac:dyDescent="0.25">
      <c r="H32">
        <f>I27</f>
        <v>11099430</v>
      </c>
      <c r="I32" t="s">
        <v>35</v>
      </c>
      <c r="O32">
        <v>5.54</v>
      </c>
      <c r="P32" s="11">
        <v>4.4400000000000004</v>
      </c>
      <c r="Q32">
        <f t="shared" si="19"/>
        <v>24.597600000000003</v>
      </c>
      <c r="R32" s="11"/>
      <c r="S32" s="6"/>
      <c r="T32" s="11"/>
      <c r="U32" s="11"/>
      <c r="V32" s="11"/>
      <c r="W32" s="11"/>
      <c r="X32" s="11"/>
    </row>
    <row r="33" spans="7:24" x14ac:dyDescent="0.25">
      <c r="G33" s="16" t="s">
        <v>33</v>
      </c>
      <c r="H33">
        <v>25000</v>
      </c>
      <c r="P33" s="11"/>
      <c r="Q33">
        <f>SUM(Q22:Q32)</f>
        <v>758.17710000000011</v>
      </c>
      <c r="R33" s="11"/>
      <c r="S33" s="6"/>
      <c r="T33" s="11"/>
      <c r="U33" s="11"/>
      <c r="V33" s="11"/>
      <c r="W33" s="11"/>
      <c r="X33" s="11"/>
    </row>
    <row r="34" spans="7:24" x14ac:dyDescent="0.25">
      <c r="H34">
        <v>25000</v>
      </c>
      <c r="P34" s="11"/>
      <c r="R34" s="11"/>
      <c r="S34" s="6"/>
      <c r="T34" s="11"/>
      <c r="U34" s="11"/>
      <c r="V34" s="11"/>
      <c r="W34" s="11"/>
      <c r="X34" s="11"/>
    </row>
    <row r="35" spans="7:24" x14ac:dyDescent="0.25">
      <c r="H35">
        <v>50000</v>
      </c>
      <c r="N35" t="s">
        <v>32</v>
      </c>
      <c r="O35">
        <v>4.21</v>
      </c>
      <c r="P35" s="11">
        <v>7.2</v>
      </c>
      <c r="Q35">
        <f t="shared" ref="Q35" si="20">P35*O35</f>
        <v>30.312000000000001</v>
      </c>
      <c r="R35" s="11"/>
      <c r="S35" s="6"/>
      <c r="T35" s="11"/>
      <c r="U35" s="11"/>
      <c r="V35" s="11"/>
      <c r="W35" s="11"/>
      <c r="X35" s="11"/>
    </row>
    <row r="36" spans="7:24" x14ac:dyDescent="0.25">
      <c r="H36">
        <v>9000</v>
      </c>
      <c r="Q36">
        <f t="shared" si="19"/>
        <v>0</v>
      </c>
      <c r="R36" s="11"/>
    </row>
    <row r="37" spans="7:24" x14ac:dyDescent="0.25">
      <c r="H37">
        <v>90000</v>
      </c>
      <c r="N37" t="s">
        <v>31</v>
      </c>
      <c r="O37" s="11">
        <v>7.28</v>
      </c>
      <c r="P37">
        <v>1.83</v>
      </c>
      <c r="Q37">
        <f>P37*O37</f>
        <v>13.322400000000002</v>
      </c>
      <c r="R37" s="11"/>
      <c r="T37" s="6"/>
    </row>
    <row r="38" spans="7:24" x14ac:dyDescent="0.25">
      <c r="H38">
        <v>103795</v>
      </c>
      <c r="N38" t="s">
        <v>31</v>
      </c>
      <c r="O38">
        <v>1.92</v>
      </c>
      <c r="P38" s="11">
        <v>4.2</v>
      </c>
      <c r="Q38">
        <f>P38*O38</f>
        <v>8.0640000000000001</v>
      </c>
      <c r="R38" s="11"/>
      <c r="S38" s="6"/>
    </row>
    <row r="39" spans="7:24" x14ac:dyDescent="0.25">
      <c r="H39">
        <v>68688</v>
      </c>
      <c r="N39" t="s">
        <v>31</v>
      </c>
      <c r="O39">
        <v>1.86</v>
      </c>
      <c r="P39" s="11">
        <v>2.97</v>
      </c>
      <c r="Q39">
        <f>P39*O39</f>
        <v>5.5242000000000004</v>
      </c>
    </row>
    <row r="40" spans="7:24" x14ac:dyDescent="0.25">
      <c r="H40">
        <v>50000</v>
      </c>
      <c r="Q40">
        <f>Q39+Q38+Q37</f>
        <v>26.910600000000002</v>
      </c>
    </row>
    <row r="41" spans="7:24" x14ac:dyDescent="0.25">
      <c r="H41">
        <v>10224</v>
      </c>
      <c r="Q41" s="6">
        <f>Q40+Q35+Q33</f>
        <v>815.39970000000017</v>
      </c>
    </row>
    <row r="42" spans="7:24" x14ac:dyDescent="0.25">
      <c r="H42">
        <f>SUM(H32:H41)</f>
        <v>11531137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6" zoomScale="85" zoomScaleNormal="85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zoomScale="85" zoomScaleNormal="85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4" zoomScale="85" zoomScaleNormal="85" workbookViewId="0">
      <selection activeCell="P46" sqref="P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zoomScale="85" zoomScaleNormal="85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2024-04-11T11:54:16Z</dcterms:modified>
</cp:coreProperties>
</file>