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AO Office\Atul Diwate\"/>
    </mc:Choice>
  </mc:AlternateContent>
  <bookViews>
    <workbookView xWindow="-120" yWindow="-120" windowWidth="20730" windowHeight="111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</workbook>
</file>

<file path=xl/calcChain.xml><?xml version="1.0" encoding="utf-8"?>
<calcChain xmlns="http://schemas.openxmlformats.org/spreadsheetml/2006/main">
  <c r="P3" i="4" l="1"/>
  <c r="J3" i="4"/>
  <c r="I3" i="4"/>
  <c r="E3" i="4"/>
  <c r="B3" i="4"/>
  <c r="C3" i="4" s="1"/>
  <c r="D3" i="4" s="1"/>
  <c r="A3" i="4"/>
  <c r="P2" i="4"/>
  <c r="Q2" i="4" s="1"/>
  <c r="B2" i="4" s="1"/>
  <c r="C2" i="4" s="1"/>
  <c r="D2" i="4" s="1"/>
  <c r="J2" i="4"/>
  <c r="I2" i="4"/>
  <c r="E2" i="4"/>
  <c r="A2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C23" i="23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G3" i="4" l="1"/>
  <c r="G2" i="4"/>
  <c r="F2" i="4"/>
  <c r="F3" i="4"/>
  <c r="H2" i="4"/>
  <c r="H3" i="4"/>
  <c r="F5" i="4"/>
  <c r="C5" i="4"/>
  <c r="F4" i="4"/>
  <c r="C4" i="4"/>
  <c r="F6" i="4"/>
  <c r="C6" i="4"/>
  <c r="F7" i="4"/>
  <c r="C7" i="4"/>
  <c r="F8" i="4"/>
  <c r="C8" i="4"/>
  <c r="B17" i="25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9" i="4"/>
  <c r="Q9" i="4" s="1"/>
  <c r="B9" i="4" s="1"/>
  <c r="C9" i="4" s="1"/>
  <c r="J9" i="4"/>
  <c r="I9" i="4"/>
  <c r="E9" i="4"/>
  <c r="A9" i="4"/>
  <c r="F9" i="4" l="1"/>
  <c r="F10" i="4"/>
  <c r="F11" i="4"/>
  <c r="F12" i="4"/>
  <c r="F13" i="4"/>
  <c r="F14" i="4"/>
  <c r="F15" i="4"/>
  <c r="F16" i="4"/>
  <c r="F17" i="4"/>
  <c r="G6" i="4"/>
  <c r="D6" i="4"/>
  <c r="H6" i="4" s="1"/>
  <c r="G4" i="4"/>
  <c r="D4" i="4"/>
  <c r="H4" i="4" s="1"/>
  <c r="G5" i="4"/>
  <c r="D5" i="4"/>
  <c r="H5" i="4" s="1"/>
  <c r="G8" i="4"/>
  <c r="D8" i="4"/>
  <c r="H8" i="4" s="1"/>
  <c r="G7" i="4"/>
  <c r="D7" i="4"/>
  <c r="H7" i="4" s="1"/>
  <c r="D9" i="4"/>
  <c r="H9" i="4" s="1"/>
  <c r="G9" i="4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L52" i="23"/>
  <c r="L54" i="23" s="1"/>
  <c r="L53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1" i="23" l="1"/>
  <c r="C25" i="23"/>
  <c r="J19" i="4"/>
  <c r="I19" i="4"/>
  <c r="E19" i="4"/>
  <c r="A19" i="4"/>
  <c r="B19" i="4" l="1"/>
  <c r="C19" i="4" l="1"/>
  <c r="G19" i="4" s="1"/>
  <c r="F19" i="4"/>
  <c r="D19" i="4"/>
  <c r="H19" i="4" s="1"/>
</calcChain>
</file>

<file path=xl/sharedStrings.xml><?xml version="1.0" encoding="utf-8"?>
<sst xmlns="http://schemas.openxmlformats.org/spreadsheetml/2006/main" count="158" uniqueCount="117">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</sst>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100633</xdr:colOff>
      <xdr:row>2</xdr:row>
      <xdr:rowOff>156541</xdr:rowOff>
    </xdr:from>
    <xdr:to>
      <xdr:col>10</xdr:col>
      <xdr:colOff>186359</xdr:colOff>
      <xdr:row>22</xdr:row>
      <xdr:rowOff>72473</xdr:rowOff>
    </xdr:to>
    <xdr:pic>
      <xdr:nvPicPr>
        <xdr:cNvPr id="2" name="Picture 1" descr="WhatsApp Image 2024-02-17 at 1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633" y="537541"/>
          <a:ext cx="6214856" cy="372593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180975</xdr:rowOff>
    </xdr:from>
    <xdr:to>
      <xdr:col>10</xdr:col>
      <xdr:colOff>314325</xdr:colOff>
      <xdr:row>23</xdr:row>
      <xdr:rowOff>133350</xdr:rowOff>
    </xdr:to>
    <xdr:pic>
      <xdr:nvPicPr>
        <xdr:cNvPr id="2" name="Picture 1" descr="WhatsApp Image 2024-02-17 at 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371475"/>
          <a:ext cx="6181725" cy="4143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>
      <c r="G1" s="73"/>
      <c r="H1" s="73"/>
    </row>
    <row r="2" spans="2:17" ht="15.75" thickBot="1">
      <c r="D2">
        <f>40700*0.05</f>
        <v>2035</v>
      </c>
      <c r="E2" s="60">
        <f>C3+D2</f>
        <v>47515</v>
      </c>
      <c r="G2" s="118" t="s">
        <v>76</v>
      </c>
      <c r="H2" s="119"/>
    </row>
    <row r="3" spans="2:17" ht="15.75" thickBot="1">
      <c r="B3" s="40" t="s">
        <v>59</v>
      </c>
      <c r="C3" s="51">
        <v>45480</v>
      </c>
      <c r="D3" s="40"/>
      <c r="E3" s="40"/>
      <c r="F3" s="40"/>
      <c r="G3" s="74" t="s">
        <v>77</v>
      </c>
      <c r="H3" s="75" t="s">
        <v>78</v>
      </c>
      <c r="I3" s="76"/>
      <c r="K3" s="77" t="s">
        <v>79</v>
      </c>
      <c r="L3" s="78"/>
      <c r="N3" s="79" t="s">
        <v>80</v>
      </c>
      <c r="O3" s="80"/>
      <c r="P3" s="80"/>
      <c r="Q3" s="81"/>
    </row>
    <row r="4" spans="2:17" ht="27" thickBot="1"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77</v>
      </c>
      <c r="O4" s="87" t="s">
        <v>78</v>
      </c>
      <c r="P4" s="88"/>
    </row>
    <row r="5" spans="2:17" ht="15.75" thickBot="1">
      <c r="B5" s="40" t="s">
        <v>81</v>
      </c>
      <c r="C5" s="55">
        <f>C3+C4</f>
        <v>45480</v>
      </c>
      <c r="D5" s="56" t="s">
        <v>61</v>
      </c>
      <c r="E5" s="57">
        <f>ROUND(C5/10.764,0)</f>
        <v>4225</v>
      </c>
      <c r="F5" s="56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>
      <c r="B6" s="40" t="s">
        <v>82</v>
      </c>
      <c r="C6" s="51">
        <v>15350</v>
      </c>
      <c r="D6" s="40"/>
      <c r="E6" s="40"/>
      <c r="F6" s="40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>
      <c r="B7" s="40" t="s">
        <v>83</v>
      </c>
      <c r="C7" s="55">
        <f>C5-C6</f>
        <v>30130</v>
      </c>
      <c r="D7" s="40"/>
      <c r="E7" s="40"/>
      <c r="F7" s="40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>
      <c r="B8" s="40" t="s">
        <v>84</v>
      </c>
      <c r="C8" s="93">
        <v>0.12</v>
      </c>
      <c r="D8" s="94">
        <f>1-C8</f>
        <v>0.88</v>
      </c>
      <c r="E8" s="40"/>
      <c r="F8" s="40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>
      <c r="B9" s="58" t="s">
        <v>85</v>
      </c>
      <c r="D9" s="55">
        <f>ROUND(C7*D8,0)</f>
        <v>26514</v>
      </c>
      <c r="E9" s="40"/>
      <c r="F9" s="40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>
      <c r="B10" s="40" t="s">
        <v>86</v>
      </c>
      <c r="C10" s="55">
        <f>C6+D9</f>
        <v>41864</v>
      </c>
      <c r="D10" s="56" t="s">
        <v>61</v>
      </c>
      <c r="E10" s="57">
        <f>ROUND(C10/10.764,0)</f>
        <v>3889</v>
      </c>
      <c r="F10" s="56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>
      <c r="C11" s="59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>
      <c r="B12" s="46" t="s">
        <v>63</v>
      </c>
      <c r="C12" s="61">
        <v>2024</v>
      </c>
      <c r="E12" s="60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>
      <c r="B13" s="46" t="s">
        <v>64</v>
      </c>
      <c r="C13" s="61">
        <v>2012</v>
      </c>
      <c r="D13" s="60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>
      <c r="B14" s="46" t="s">
        <v>65</v>
      </c>
      <c r="C14" s="61">
        <f>C12-C13</f>
        <v>12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>
      <c r="B15" s="104" t="s">
        <v>87</v>
      </c>
      <c r="C15" s="46">
        <f>60-C14</f>
        <v>48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>
      <c r="E16" s="60"/>
      <c r="G16" s="82">
        <v>13</v>
      </c>
      <c r="H16" s="83">
        <v>13</v>
      </c>
      <c r="I16" s="84">
        <v>87</v>
      </c>
      <c r="J16" s="60"/>
      <c r="N16" s="82">
        <v>12</v>
      </c>
      <c r="O16" s="90">
        <v>15.5</v>
      </c>
      <c r="P16" s="84">
        <f t="shared" si="0"/>
        <v>84.5</v>
      </c>
    </row>
    <row r="17" spans="1:16" ht="15.75" thickBot="1">
      <c r="B17">
        <f>C17*2000</f>
        <v>528000</v>
      </c>
      <c r="C17">
        <v>264</v>
      </c>
      <c r="E17">
        <f>E10*C17</f>
        <v>1026696</v>
      </c>
      <c r="G17" s="82">
        <v>14</v>
      </c>
      <c r="H17" s="83">
        <v>14</v>
      </c>
      <c r="I17" s="84">
        <v>86</v>
      </c>
      <c r="K17" s="60"/>
      <c r="L17" s="60"/>
      <c r="N17" s="82">
        <v>13</v>
      </c>
      <c r="O17" s="90">
        <v>17</v>
      </c>
      <c r="P17" s="84">
        <f t="shared" si="0"/>
        <v>83</v>
      </c>
    </row>
    <row r="18" spans="1:16" ht="15.75" thickBot="1">
      <c r="G18" s="82">
        <v>15</v>
      </c>
      <c r="H18" s="83">
        <v>15</v>
      </c>
      <c r="I18" s="84">
        <v>85</v>
      </c>
      <c r="J18" s="60"/>
      <c r="L18" s="60"/>
      <c r="N18" s="82">
        <v>14</v>
      </c>
      <c r="O18" s="90">
        <v>18.5</v>
      </c>
      <c r="P18" s="84">
        <f t="shared" si="0"/>
        <v>81.5</v>
      </c>
    </row>
    <row r="19" spans="1:16" ht="15.75" thickBot="1">
      <c r="B19" s="40"/>
      <c r="C19" s="51"/>
      <c r="D19" s="40"/>
      <c r="E19" s="40"/>
      <c r="F19" s="40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>
      <c r="B20" s="40"/>
      <c r="C20" s="51"/>
      <c r="D20" s="40"/>
      <c r="E20" s="40"/>
      <c r="F20" s="40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>
      <c r="B21" s="40"/>
      <c r="C21" s="55"/>
      <c r="D21" s="56"/>
      <c r="E21" s="57"/>
      <c r="F21" s="56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>
      <c r="B22" s="40"/>
      <c r="C22" s="51"/>
      <c r="D22" s="40"/>
      <c r="E22" s="40"/>
      <c r="F22" s="40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>
      <c r="B23" s="40"/>
      <c r="C23" s="51"/>
      <c r="D23" s="40"/>
      <c r="E23" s="40"/>
      <c r="F23" s="40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>
      <c r="B24" s="58"/>
      <c r="C24" s="51"/>
      <c r="D24" s="40"/>
      <c r="E24" s="40"/>
      <c r="F24" s="40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>
      <c r="B25" s="40"/>
      <c r="C25" s="55"/>
      <c r="D25" s="56"/>
      <c r="E25" s="57"/>
      <c r="F25" s="56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>
      <c r="A31" s="40"/>
      <c r="B31" s="67"/>
      <c r="C31" s="40"/>
      <c r="D31" s="40"/>
      <c r="E31" s="40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>
      <c r="A32" s="40"/>
      <c r="B32" s="51"/>
      <c r="C32" s="40"/>
      <c r="D32" s="40"/>
      <c r="E32" s="40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>
      <c r="A33" s="40"/>
      <c r="B33" s="55"/>
      <c r="C33" s="56"/>
      <c r="D33" s="105"/>
      <c r="E33" s="56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>
      <c r="A34" s="40"/>
      <c r="B34" s="51"/>
      <c r="C34" s="40"/>
      <c r="D34" s="40"/>
      <c r="E34" s="40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>
      <c r="A35" s="40"/>
      <c r="B35" s="67"/>
      <c r="C35" s="40"/>
      <c r="D35" s="40"/>
      <c r="E35" s="40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>
      <c r="A36" s="58"/>
      <c r="B36" s="51"/>
      <c r="C36" s="40"/>
      <c r="D36" s="40"/>
      <c r="E36" s="40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>
      <c r="A37" s="40"/>
      <c r="B37" s="55"/>
      <c r="C37" s="56"/>
      <c r="D37" s="57"/>
      <c r="E37" s="56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>
      <c r="G74" s="73"/>
      <c r="H74" s="107"/>
      <c r="I74" s="108"/>
      <c r="N74" s="82">
        <v>70</v>
      </c>
      <c r="O74" s="106"/>
    </row>
    <row r="75" spans="7:15" ht="15.75" thickBot="1">
      <c r="G75" s="73"/>
      <c r="H75" s="107"/>
      <c r="N75" s="82"/>
      <c r="O75" s="106"/>
    </row>
    <row r="76" spans="7:15">
      <c r="G76" s="73"/>
      <c r="H76" s="107"/>
    </row>
    <row r="77" spans="7:15">
      <c r="G77" s="73"/>
      <c r="H77" s="107"/>
    </row>
    <row r="78" spans="7:15">
      <c r="G78" s="73"/>
      <c r="H78" s="107"/>
    </row>
    <row r="79" spans="7:15">
      <c r="G79" s="73"/>
      <c r="H79" s="107"/>
    </row>
    <row r="80" spans="7:15">
      <c r="G80" s="73"/>
      <c r="H80" s="107"/>
    </row>
    <row r="81" spans="7:8">
      <c r="G81" s="73"/>
      <c r="H81" s="107"/>
    </row>
    <row r="82" spans="7:8">
      <c r="G82" s="73"/>
      <c r="H82" s="107"/>
    </row>
    <row r="83" spans="7:8">
      <c r="G83" s="73"/>
      <c r="H83" s="107"/>
    </row>
    <row r="84" spans="7:8">
      <c r="G84" s="73"/>
      <c r="H84" s="107"/>
    </row>
    <row r="85" spans="7:8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3" spans="13:17">
      <c r="P33" s="53"/>
      <c r="Q33" s="53"/>
    </row>
    <row r="34" spans="13:17">
      <c r="M34" s="6"/>
    </row>
    <row r="35" spans="13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topLeftCell="A10" workbookViewId="0">
      <selection activeCell="J19" sqref="J19"/>
    </sheetView>
  </sheetViews>
  <sheetFormatPr defaultRowHeight="15"/>
  <cols>
    <col min="1" max="1" width="21.7109375" bestFit="1" customWidth="1"/>
    <col min="2" max="2" width="15.710937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8">
      <c r="A1" s="11"/>
      <c r="B1" s="12"/>
      <c r="C1" s="13"/>
      <c r="D1" s="14"/>
    </row>
    <row r="2" spans="1:8">
      <c r="A2" s="15"/>
      <c r="C2" s="16" t="s">
        <v>97</v>
      </c>
      <c r="D2" s="17"/>
    </row>
    <row r="3" spans="1:8">
      <c r="A3" s="15" t="s">
        <v>13</v>
      </c>
      <c r="B3" s="18"/>
      <c r="C3" s="19">
        <v>7500</v>
      </c>
      <c r="D3" s="20" t="s">
        <v>115</v>
      </c>
    </row>
    <row r="4" spans="1:8" ht="30">
      <c r="A4" s="21" t="s">
        <v>14</v>
      </c>
      <c r="B4" s="18"/>
      <c r="C4" s="19">
        <v>2000</v>
      </c>
      <c r="D4" s="22"/>
    </row>
    <row r="5" spans="1:8" ht="16.5">
      <c r="A5" s="15" t="s">
        <v>15</v>
      </c>
      <c r="B5" s="18"/>
      <c r="C5" s="19">
        <f>C3-C4</f>
        <v>5500</v>
      </c>
      <c r="D5" s="22"/>
      <c r="H5" s="38"/>
    </row>
    <row r="6" spans="1:8">
      <c r="A6" s="15" t="s">
        <v>16</v>
      </c>
      <c r="B6" s="18"/>
      <c r="C6" s="19">
        <f>C4</f>
        <v>2000</v>
      </c>
      <c r="D6" s="22"/>
    </row>
    <row r="7" spans="1:8">
      <c r="A7" s="15" t="s">
        <v>17</v>
      </c>
      <c r="B7" s="23"/>
      <c r="C7" s="24">
        <v>12</v>
      </c>
      <c r="D7" s="24"/>
    </row>
    <row r="8" spans="1:8">
      <c r="A8" s="15" t="s">
        <v>18</v>
      </c>
      <c r="B8" s="23"/>
      <c r="C8" s="24">
        <f>C9-C7</f>
        <v>48</v>
      </c>
      <c r="D8" s="24"/>
    </row>
    <row r="9" spans="1:8">
      <c r="A9" s="15" t="s">
        <v>19</v>
      </c>
      <c r="B9" s="23"/>
      <c r="C9" s="24">
        <v>60</v>
      </c>
      <c r="D9" s="24"/>
    </row>
    <row r="10" spans="1:8" ht="30">
      <c r="A10" s="21" t="s">
        <v>20</v>
      </c>
      <c r="B10" s="23"/>
      <c r="C10" s="24">
        <f>90*C7/C9</f>
        <v>18</v>
      </c>
      <c r="D10" s="24"/>
    </row>
    <row r="11" spans="1:8">
      <c r="A11" s="15"/>
      <c r="B11" s="25"/>
      <c r="C11" s="26">
        <f>C10%</f>
        <v>0.18</v>
      </c>
      <c r="D11" s="26"/>
    </row>
    <row r="12" spans="1:8">
      <c r="A12" s="15" t="s">
        <v>21</v>
      </c>
      <c r="B12" s="18"/>
      <c r="C12" s="19">
        <f>C6*C11</f>
        <v>360</v>
      </c>
      <c r="D12" s="22"/>
    </row>
    <row r="13" spans="1:8">
      <c r="A13" s="15" t="s">
        <v>22</v>
      </c>
      <c r="B13" s="18"/>
      <c r="C13" s="19">
        <f>C6-C12</f>
        <v>1640</v>
      </c>
      <c r="D13" s="22"/>
    </row>
    <row r="14" spans="1:8">
      <c r="A14" s="15" t="s">
        <v>15</v>
      </c>
      <c r="B14" s="18"/>
      <c r="C14" s="19">
        <f>C5</f>
        <v>5500</v>
      </c>
      <c r="D14" s="22"/>
    </row>
    <row r="15" spans="1:8">
      <c r="B15" s="18"/>
      <c r="C15" s="19"/>
      <c r="D15" s="22"/>
    </row>
    <row r="16" spans="1:8">
      <c r="A16" s="27" t="s">
        <v>23</v>
      </c>
      <c r="B16" s="28"/>
      <c r="C16" s="20">
        <f>C14+C13</f>
        <v>7140</v>
      </c>
      <c r="D16" s="20"/>
      <c r="E16" s="60"/>
    </row>
    <row r="17" spans="1:14">
      <c r="B17" s="23"/>
      <c r="C17" s="24"/>
      <c r="D17" s="24"/>
      <c r="N17" s="10"/>
    </row>
    <row r="18" spans="1:14" ht="16.5">
      <c r="A18" s="27" t="s">
        <v>116</v>
      </c>
      <c r="B18" s="7"/>
      <c r="C18" s="71">
        <v>264</v>
      </c>
      <c r="D18" s="71"/>
      <c r="E18" s="72"/>
      <c r="N18" s="10"/>
    </row>
    <row r="19" spans="1:14">
      <c r="A19" s="15"/>
      <c r="B19" s="6"/>
      <c r="C19" s="29">
        <f>C18*C16</f>
        <v>1884960</v>
      </c>
      <c r="D19" t="s">
        <v>68</v>
      </c>
      <c r="E19" s="29"/>
      <c r="F19" t="s">
        <v>68</v>
      </c>
      <c r="N19" s="10"/>
    </row>
    <row r="20" spans="1:14">
      <c r="A20" s="15"/>
      <c r="B20" s="53">
        <f>C20*80%</f>
        <v>1432569.6</v>
      </c>
      <c r="C20" s="30">
        <f>C19*95%</f>
        <v>1790712</v>
      </c>
      <c r="D20" t="s">
        <v>24</v>
      </c>
      <c r="E20" s="30"/>
      <c r="F20" t="s">
        <v>24</v>
      </c>
    </row>
    <row r="21" spans="1:14">
      <c r="A21" s="15"/>
      <c r="C21" s="30">
        <f>C19*80%</f>
        <v>1507968</v>
      </c>
      <c r="D21" t="s">
        <v>25</v>
      </c>
      <c r="E21" s="30"/>
      <c r="F21" t="s">
        <v>25</v>
      </c>
    </row>
    <row r="22" spans="1:14">
      <c r="A22" s="15"/>
    </row>
    <row r="23" spans="1:14">
      <c r="A23" s="31" t="s">
        <v>26</v>
      </c>
      <c r="B23" s="32"/>
      <c r="C23" s="33">
        <f>C18*2000</f>
        <v>528000</v>
      </c>
      <c r="D23" s="33">
        <f>D4*D18</f>
        <v>0</v>
      </c>
    </row>
    <row r="24" spans="1:14">
      <c r="A24" s="15" t="s">
        <v>27</v>
      </c>
    </row>
    <row r="25" spans="1:14">
      <c r="A25" s="34" t="s">
        <v>28</v>
      </c>
      <c r="B25" s="16"/>
      <c r="C25" s="30">
        <f>C19*0.025/12</f>
        <v>3927</v>
      </c>
      <c r="D25" s="30"/>
    </row>
    <row r="26" spans="1:14">
      <c r="C26" s="30"/>
      <c r="D26" s="30"/>
    </row>
    <row r="27" spans="1:14">
      <c r="C27" s="30"/>
      <c r="D27" s="30"/>
    </row>
    <row r="28" spans="1:14">
      <c r="C28"/>
      <c r="D28"/>
    </row>
    <row r="29" spans="1:14">
      <c r="C29"/>
      <c r="D29"/>
    </row>
    <row r="30" spans="1:14">
      <c r="C30"/>
      <c r="D30"/>
    </row>
    <row r="31" spans="1:14">
      <c r="C31"/>
      <c r="D31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21" t="s">
        <v>0</v>
      </c>
      <c r="B39" s="121" t="s">
        <v>98</v>
      </c>
      <c r="C39" s="121" t="s">
        <v>99</v>
      </c>
      <c r="D39" s="121" t="s">
        <v>100</v>
      </c>
      <c r="E39" s="109" t="s">
        <v>101</v>
      </c>
      <c r="F39" s="109" t="s">
        <v>103</v>
      </c>
      <c r="G39" s="109" t="s">
        <v>104</v>
      </c>
      <c r="H39" s="109" t="s">
        <v>105</v>
      </c>
      <c r="I39" s="109" t="s">
        <v>106</v>
      </c>
      <c r="J39" s="121" t="s">
        <v>109</v>
      </c>
      <c r="K39" s="121" t="s">
        <v>110</v>
      </c>
      <c r="L39" s="121" t="s">
        <v>111</v>
      </c>
      <c r="M39" s="121" t="s">
        <v>112</v>
      </c>
    </row>
    <row r="40" spans="1:13" ht="18">
      <c r="A40" s="122"/>
      <c r="B40" s="122"/>
      <c r="C40" s="122"/>
      <c r="D40" s="122"/>
      <c r="E40" s="110" t="s">
        <v>102</v>
      </c>
      <c r="F40" s="110" t="s">
        <v>102</v>
      </c>
      <c r="G40" s="110" t="s">
        <v>102</v>
      </c>
      <c r="H40" s="110" t="s">
        <v>102</v>
      </c>
      <c r="I40" s="110" t="s">
        <v>107</v>
      </c>
      <c r="J40" s="122"/>
      <c r="K40" s="122"/>
      <c r="L40" s="122"/>
      <c r="M40" s="122"/>
    </row>
    <row r="41" spans="1:13" ht="15.75" thickBot="1">
      <c r="A41" s="123"/>
      <c r="B41" s="123"/>
      <c r="C41" s="123"/>
      <c r="D41" s="123"/>
      <c r="E41" s="111"/>
      <c r="F41" s="111"/>
      <c r="G41" s="111"/>
      <c r="H41" s="111"/>
      <c r="I41" s="112" t="s">
        <v>108</v>
      </c>
      <c r="J41" s="123"/>
      <c r="K41" s="123"/>
      <c r="L41" s="123"/>
      <c r="M41" s="123"/>
    </row>
    <row r="42" spans="1:13" ht="15.75" thickBot="1">
      <c r="A42" s="113">
        <v>10</v>
      </c>
      <c r="B42" s="114">
        <v>302</v>
      </c>
      <c r="C42" s="114">
        <v>3</v>
      </c>
      <c r="D42" s="114" t="s">
        <v>113</v>
      </c>
      <c r="E42" s="114">
        <v>387</v>
      </c>
      <c r="F42" s="114">
        <v>39</v>
      </c>
      <c r="G42" s="114">
        <v>426</v>
      </c>
      <c r="H42" s="114">
        <v>469</v>
      </c>
      <c r="I42" s="115">
        <v>4700</v>
      </c>
      <c r="J42" s="117">
        <v>2002200</v>
      </c>
      <c r="K42" s="116">
        <v>1902090</v>
      </c>
      <c r="L42" s="116">
        <v>1601760</v>
      </c>
      <c r="M42" s="115">
        <v>4000</v>
      </c>
    </row>
    <row r="46" spans="1:13">
      <c r="A46" s="35"/>
    </row>
    <row r="50" spans="1:13">
      <c r="K50" t="s">
        <v>114</v>
      </c>
      <c r="L50" s="10">
        <v>426</v>
      </c>
    </row>
    <row r="51" spans="1:13">
      <c r="K51" t="s">
        <v>67</v>
      </c>
      <c r="L51" s="10">
        <v>4700</v>
      </c>
    </row>
    <row r="52" spans="1:13">
      <c r="K52" t="s">
        <v>68</v>
      </c>
      <c r="L52" s="10">
        <f>L51*L50</f>
        <v>2002200</v>
      </c>
    </row>
    <row r="53" spans="1:13">
      <c r="K53" t="s">
        <v>24</v>
      </c>
      <c r="L53" s="60">
        <f>L52*95%</f>
        <v>1902090</v>
      </c>
      <c r="M53" s="60"/>
    </row>
    <row r="54" spans="1:13">
      <c r="K54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129.86111111111111</v>
      </c>
      <c r="C2" s="4">
        <f t="shared" ref="C2:C3" si="2">B2*1.2</f>
        <v>155.83333333333334</v>
      </c>
      <c r="D2" s="4">
        <f t="shared" ref="D2:D3" si="3">C2*1.2</f>
        <v>187</v>
      </c>
      <c r="E2" s="5">
        <f t="shared" ref="E2:E3" si="4">R2</f>
        <v>2180000</v>
      </c>
      <c r="F2" s="4">
        <f t="shared" ref="F2:F3" si="5">ROUND((E2/B2),0)</f>
        <v>16787</v>
      </c>
      <c r="G2" s="4">
        <f t="shared" ref="G2:G3" si="6">ROUND((E2/C2),0)</f>
        <v>13989</v>
      </c>
      <c r="H2" s="4">
        <f t="shared" ref="H2:H3" si="7">ROUND((E2/D2),0)</f>
        <v>11658</v>
      </c>
      <c r="I2" s="4">
        <f t="shared" ref="I2:I3" si="8">T2</f>
        <v>0</v>
      </c>
      <c r="J2" s="4">
        <f t="shared" ref="J2:J3" si="9">U2</f>
        <v>0</v>
      </c>
      <c r="O2">
        <v>187</v>
      </c>
      <c r="P2">
        <f>O2/1.2</f>
        <v>155.83333333333334</v>
      </c>
      <c r="Q2">
        <f t="shared" ref="Q2" si="10">P2/1.2</f>
        <v>129.86111111111111</v>
      </c>
      <c r="R2" s="2">
        <v>2180000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350</v>
      </c>
      <c r="C3" s="4">
        <f t="shared" si="2"/>
        <v>420</v>
      </c>
      <c r="D3" s="4">
        <f t="shared" si="3"/>
        <v>504</v>
      </c>
      <c r="E3" s="5">
        <f t="shared" si="4"/>
        <v>8000000</v>
      </c>
      <c r="F3" s="4">
        <f t="shared" si="5"/>
        <v>22857</v>
      </c>
      <c r="G3" s="4">
        <f t="shared" si="6"/>
        <v>19048</v>
      </c>
      <c r="H3" s="4">
        <f t="shared" si="7"/>
        <v>15873</v>
      </c>
      <c r="I3" s="4">
        <f t="shared" si="8"/>
        <v>0</v>
      </c>
      <c r="J3" s="4">
        <f t="shared" si="9"/>
        <v>0</v>
      </c>
      <c r="O3">
        <v>0</v>
      </c>
      <c r="P3">
        <f>O3/1.2</f>
        <v>0</v>
      </c>
      <c r="Q3">
        <v>350</v>
      </c>
      <c r="R3" s="2">
        <v>8000000</v>
      </c>
      <c r="S3" s="2"/>
      <c r="T3" s="2"/>
      <c r="AE3" s="65"/>
    </row>
    <row r="4" spans="1:35">
      <c r="A4" s="4">
        <f t="shared" ref="A4:A6" si="11">N4</f>
        <v>0</v>
      </c>
      <c r="B4" s="4">
        <f t="shared" ref="B4:B6" si="12">Q4</f>
        <v>0</v>
      </c>
      <c r="C4" s="4">
        <f t="shared" ref="C4:C6" si="13">B4*1.2</f>
        <v>0</v>
      </c>
      <c r="D4" s="4">
        <f t="shared" ref="D4:D6" si="14">C4*1.2</f>
        <v>0</v>
      </c>
      <c r="E4" s="5">
        <f t="shared" ref="E4:E6" si="15">R4</f>
        <v>0</v>
      </c>
      <c r="F4" s="4" t="e">
        <f t="shared" ref="F4:F6" si="16">ROUND((E4/B4),0)</f>
        <v>#DIV/0!</v>
      </c>
      <c r="G4" s="4" t="e">
        <f t="shared" ref="G4:G6" si="17">ROUND((E4/C4),0)</f>
        <v>#DIV/0!</v>
      </c>
      <c r="H4" s="4" t="e">
        <f t="shared" ref="H4:H6" si="18">ROUND((E4/D4),0)</f>
        <v>#DIV/0!</v>
      </c>
      <c r="I4" s="4">
        <f t="shared" ref="I4:I6" si="19">T4</f>
        <v>0</v>
      </c>
      <c r="J4" s="4">
        <f t="shared" ref="J4:J6" si="20">U4</f>
        <v>0</v>
      </c>
      <c r="O4">
        <v>0</v>
      </c>
      <c r="P4">
        <f>O4/1.2</f>
        <v>0</v>
      </c>
      <c r="Q4">
        <f t="shared" ref="Q4:Q6" si="21">P4/1.2</f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O5">
        <v>0</v>
      </c>
      <c r="P5">
        <f>O5/1.2</f>
        <v>0</v>
      </c>
      <c r="Q5">
        <f t="shared" si="21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O6">
        <v>0</v>
      </c>
      <c r="P6">
        <f t="shared" ref="P6" si="22">O6/1.2</f>
        <v>0</v>
      </c>
      <c r="Q6">
        <f t="shared" si="21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23">N7</f>
        <v>0</v>
      </c>
      <c r="B7" s="4">
        <f t="shared" ref="B7:B8" si="24">Q7</f>
        <v>0</v>
      </c>
      <c r="C7" s="4">
        <f t="shared" ref="C7:C8" si="25">B7*1.2</f>
        <v>0</v>
      </c>
      <c r="D7" s="4">
        <f t="shared" ref="D7:D8" si="26">C7*1.2</f>
        <v>0</v>
      </c>
      <c r="E7" s="5">
        <f t="shared" ref="E7:E8" si="27">R7</f>
        <v>0</v>
      </c>
      <c r="F7" s="4" t="e">
        <f t="shared" ref="F7:F8" si="28">ROUND((E7/B7),0)</f>
        <v>#DIV/0!</v>
      </c>
      <c r="G7" s="4" t="e">
        <f t="shared" ref="G7:G8" si="29">ROUND((E7/C7),0)</f>
        <v>#DIV/0!</v>
      </c>
      <c r="H7" s="4" t="e">
        <f t="shared" ref="H7:H8" si="30">ROUND((E7/D7),0)</f>
        <v>#DIV/0!</v>
      </c>
      <c r="I7" s="4">
        <f t="shared" ref="I7:I8" si="31">T7</f>
        <v>0</v>
      </c>
      <c r="J7" s="4">
        <f t="shared" ref="J7:J8" si="32">U7</f>
        <v>0</v>
      </c>
      <c r="O7">
        <v>0</v>
      </c>
      <c r="P7">
        <f>O7/1.2</f>
        <v>0</v>
      </c>
      <c r="Q7">
        <f t="shared" ref="Q7:Q8" si="33">P7/1.2</f>
        <v>0</v>
      </c>
      <c r="R7" s="2">
        <v>0</v>
      </c>
      <c r="S7" s="2"/>
      <c r="T7" s="2"/>
    </row>
    <row r="8" spans="1:35">
      <c r="A8" s="4">
        <f t="shared" si="23"/>
        <v>0</v>
      </c>
      <c r="B8" s="4">
        <f t="shared" si="24"/>
        <v>0</v>
      </c>
      <c r="C8" s="4">
        <f t="shared" si="25"/>
        <v>0</v>
      </c>
      <c r="D8" s="4">
        <f t="shared" si="26"/>
        <v>0</v>
      </c>
      <c r="E8" s="5">
        <f t="shared" si="27"/>
        <v>0</v>
      </c>
      <c r="F8" s="4" t="e">
        <f t="shared" si="28"/>
        <v>#DIV/0!</v>
      </c>
      <c r="G8" s="4" t="e">
        <f t="shared" si="29"/>
        <v>#DIV/0!</v>
      </c>
      <c r="H8" s="4" t="e">
        <f t="shared" si="30"/>
        <v>#DIV/0!</v>
      </c>
      <c r="I8" s="4">
        <f t="shared" si="31"/>
        <v>0</v>
      </c>
      <c r="J8" s="4">
        <f t="shared" si="32"/>
        <v>0</v>
      </c>
      <c r="O8">
        <v>0</v>
      </c>
      <c r="P8">
        <f>O8/1.2</f>
        <v>0</v>
      </c>
      <c r="Q8">
        <f t="shared" si="33"/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O9">
        <v>0</v>
      </c>
      <c r="P9">
        <f t="shared" ref="P9" si="44">O9/1.2</f>
        <v>0</v>
      </c>
      <c r="Q9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O10">
        <v>0</v>
      </c>
      <c r="P10">
        <f>O10/1.2</f>
        <v>0</v>
      </c>
      <c r="Q10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O11">
        <v>0</v>
      </c>
      <c r="P11">
        <f>O11/1.2</f>
        <v>0</v>
      </c>
      <c r="Q1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.75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O12">
        <v>0</v>
      </c>
      <c r="P12">
        <f t="shared" ref="P12:P13" si="46">O12/1.2</f>
        <v>0</v>
      </c>
      <c r="Q12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O13">
        <v>0</v>
      </c>
      <c r="P13">
        <f t="shared" si="46"/>
        <v>0</v>
      </c>
      <c r="Q13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O14">
        <v>0</v>
      </c>
      <c r="P14">
        <f>O14/1.2</f>
        <v>0</v>
      </c>
      <c r="Q14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O15">
        <v>0</v>
      </c>
      <c r="P15">
        <f t="shared" ref="P15" si="47">O15/1.2</f>
        <v>0</v>
      </c>
      <c r="Q15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O16">
        <v>0</v>
      </c>
      <c r="P16">
        <f>O16/1.2</f>
        <v>0</v>
      </c>
      <c r="Q16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O17">
        <v>0</v>
      </c>
      <c r="P17">
        <f>O17/1.2</f>
        <v>0</v>
      </c>
      <c r="Q17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>
        <v>0</v>
      </c>
      <c r="P19">
        <f>O19/1.2</f>
        <v>0</v>
      </c>
      <c r="Q19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I12" sqref="E9: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2024-04-06T06:46:33Z</dcterms:modified>
</cp:coreProperties>
</file>