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Naupada\Shyam Shankar Kale\"/>
    </mc:Choice>
  </mc:AlternateContent>
  <xr:revisionPtr revIDLastSave="0" documentId="13_ncr:1_{761CD7CC-8F6A-4772-A44F-34FFB83EA3D5}" xr6:coauthVersionLast="36" xr6:coauthVersionMax="45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46" i="4" l="1"/>
  <c r="P49" i="4"/>
  <c r="S51" i="4"/>
  <c r="O46" i="4"/>
  <c r="O43" i="4"/>
  <c r="O40" i="4"/>
  <c r="Q40" i="4" s="1"/>
  <c r="O39" i="4"/>
  <c r="Q39" i="4" s="1"/>
  <c r="R39" i="4" s="1"/>
  <c r="O36" i="4"/>
  <c r="Q36" i="4" s="1"/>
  <c r="R36" i="4" s="1"/>
  <c r="Q46" i="4"/>
  <c r="Q37" i="4"/>
  <c r="Q38" i="4"/>
  <c r="Q41" i="4"/>
  <c r="Q42" i="4"/>
  <c r="Q43" i="4"/>
  <c r="R43" i="4" s="1"/>
  <c r="J53" i="4" l="1"/>
  <c r="Q49" i="4"/>
  <c r="Q50" i="4" s="1"/>
  <c r="J48" i="4"/>
  <c r="J49" i="4" s="1"/>
  <c r="J45" i="4"/>
  <c r="J46" i="4" s="1"/>
  <c r="J42" i="4"/>
  <c r="J43" i="4" s="1"/>
  <c r="J38" i="4"/>
  <c r="J39" i="4" s="1"/>
  <c r="J34" i="4"/>
  <c r="J33" i="4"/>
  <c r="J35" i="4" l="1"/>
  <c r="J36" i="4" s="1"/>
  <c r="V41" i="4"/>
  <c r="Y77" i="4"/>
  <c r="Y61" i="4"/>
  <c r="Y64" i="4" s="1"/>
  <c r="Y65" i="4" s="1"/>
  <c r="Y60" i="4"/>
  <c r="Y59" i="4"/>
  <c r="Y68" i="4" s="1"/>
  <c r="U41" i="4"/>
  <c r="Y66" i="4" l="1"/>
  <c r="Y67" i="4" s="1"/>
  <c r="Y70" i="4" s="1"/>
  <c r="Y73" i="4" s="1"/>
  <c r="Y62" i="4"/>
  <c r="Y31" i="4"/>
  <c r="Y75" i="4" l="1"/>
  <c r="Y74" i="4"/>
  <c r="Y79" i="4"/>
  <c r="R9" i="4" l="1"/>
  <c r="S9" i="4" s="1"/>
  <c r="B9" i="4" s="1"/>
  <c r="C9" i="4" s="1"/>
  <c r="D9" i="4" s="1"/>
  <c r="J9" i="4"/>
  <c r="I9" i="4"/>
  <c r="E9" i="4"/>
  <c r="H9" i="4" s="1"/>
  <c r="A9" i="4"/>
  <c r="R8" i="4"/>
  <c r="S8" i="4" s="1"/>
  <c r="B8" i="4" s="1"/>
  <c r="C8" i="4" s="1"/>
  <c r="D8" i="4" s="1"/>
  <c r="J8" i="4"/>
  <c r="I8" i="4"/>
  <c r="E8" i="4"/>
  <c r="A8" i="4"/>
  <c r="R24" i="4"/>
  <c r="S24" i="4" s="1"/>
  <c r="B24" i="4" s="1"/>
  <c r="C24" i="4" s="1"/>
  <c r="D24" i="4" s="1"/>
  <c r="J24" i="4"/>
  <c r="I24" i="4"/>
  <c r="E24" i="4"/>
  <c r="A24" i="4"/>
  <c r="R23" i="4"/>
  <c r="S23" i="4" s="1"/>
  <c r="B23" i="4" s="1"/>
  <c r="C23" i="4" s="1"/>
  <c r="D23" i="4" s="1"/>
  <c r="J23" i="4"/>
  <c r="I23" i="4"/>
  <c r="E23" i="4"/>
  <c r="A23" i="4"/>
  <c r="R22" i="4"/>
  <c r="S22" i="4" s="1"/>
  <c r="B22" i="4" s="1"/>
  <c r="C22" i="4" s="1"/>
  <c r="D22" i="4" s="1"/>
  <c r="J22" i="4"/>
  <c r="I22" i="4"/>
  <c r="E22" i="4"/>
  <c r="A22" i="4"/>
  <c r="R7" i="4"/>
  <c r="S7" i="4" s="1"/>
  <c r="B7" i="4" s="1"/>
  <c r="C7" i="4" s="1"/>
  <c r="J7" i="4"/>
  <c r="I7" i="4"/>
  <c r="E7" i="4"/>
  <c r="A7" i="4"/>
  <c r="R6" i="4"/>
  <c r="S6" i="4" s="1"/>
  <c r="B6" i="4" s="1"/>
  <c r="C6" i="4" s="1"/>
  <c r="D6" i="4" s="1"/>
  <c r="J6" i="4"/>
  <c r="I6" i="4"/>
  <c r="E6" i="4"/>
  <c r="A6" i="4"/>
  <c r="R5" i="4"/>
  <c r="S5" i="4" s="1"/>
  <c r="B5" i="4" s="1"/>
  <c r="C5" i="4" s="1"/>
  <c r="D5" i="4" s="1"/>
  <c r="J5" i="4"/>
  <c r="I5" i="4"/>
  <c r="E5" i="4"/>
  <c r="A5" i="4"/>
  <c r="R4" i="4"/>
  <c r="S4" i="4" s="1"/>
  <c r="B4" i="4" s="1"/>
  <c r="C4" i="4" s="1"/>
  <c r="D4" i="4" s="1"/>
  <c r="J4" i="4"/>
  <c r="I4" i="4"/>
  <c r="E4" i="4"/>
  <c r="A4" i="4"/>
  <c r="H24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R13" i="4"/>
  <c r="S13" i="4" s="1"/>
  <c r="B13" i="4" s="1"/>
  <c r="C13" i="4" s="1"/>
  <c r="D13" i="4" s="1"/>
  <c r="J13" i="4"/>
  <c r="I13" i="4"/>
  <c r="E13" i="4"/>
  <c r="A13" i="4"/>
  <c r="R28" i="4"/>
  <c r="S28" i="4" s="1"/>
  <c r="B28" i="4" s="1"/>
  <c r="C28" i="4" s="1"/>
  <c r="D28" i="4" s="1"/>
  <c r="J28" i="4"/>
  <c r="I28" i="4"/>
  <c r="E28" i="4"/>
  <c r="A28" i="4"/>
  <c r="R27" i="4"/>
  <c r="S27" i="4" s="1"/>
  <c r="B27" i="4" s="1"/>
  <c r="C27" i="4" s="1"/>
  <c r="D27" i="4" s="1"/>
  <c r="J27" i="4"/>
  <c r="I27" i="4"/>
  <c r="E27" i="4"/>
  <c r="A27" i="4"/>
  <c r="R26" i="4"/>
  <c r="S26" i="4" s="1"/>
  <c r="B26" i="4" s="1"/>
  <c r="C26" i="4" s="1"/>
  <c r="D26" i="4" s="1"/>
  <c r="J26" i="4"/>
  <c r="I26" i="4"/>
  <c r="E26" i="4"/>
  <c r="A26" i="4"/>
  <c r="R25" i="4"/>
  <c r="S25" i="4" s="1"/>
  <c r="B25" i="4" s="1"/>
  <c r="C25" i="4" s="1"/>
  <c r="D25" i="4" s="1"/>
  <c r="J25" i="4"/>
  <c r="I25" i="4"/>
  <c r="E25" i="4"/>
  <c r="A25" i="4"/>
  <c r="R21" i="4"/>
  <c r="S21" i="4" s="1"/>
  <c r="B21" i="4" s="1"/>
  <c r="C21" i="4" s="1"/>
  <c r="D21" i="4" s="1"/>
  <c r="J21" i="4"/>
  <c r="I21" i="4"/>
  <c r="E21" i="4"/>
  <c r="A21" i="4"/>
  <c r="R20" i="4"/>
  <c r="S20" i="4" s="1"/>
  <c r="B20" i="4" s="1"/>
  <c r="C20" i="4" s="1"/>
  <c r="J20" i="4"/>
  <c r="I20" i="4"/>
  <c r="E20" i="4"/>
  <c r="A20" i="4"/>
  <c r="R19" i="4"/>
  <c r="B19" i="4" s="1"/>
  <c r="C19" i="4" s="1"/>
  <c r="D19" i="4" s="1"/>
  <c r="J19" i="4"/>
  <c r="I19" i="4"/>
  <c r="E19" i="4"/>
  <c r="A19" i="4"/>
  <c r="S18" i="4"/>
  <c r="B18" i="4" s="1"/>
  <c r="C18" i="4" s="1"/>
  <c r="D18" i="4" s="1"/>
  <c r="J18" i="4"/>
  <c r="I18" i="4"/>
  <c r="E18" i="4"/>
  <c r="A18" i="4"/>
  <c r="S17" i="4"/>
  <c r="B17" i="4" s="1"/>
  <c r="C17" i="4" s="1"/>
  <c r="D17" i="4" s="1"/>
  <c r="J17" i="4"/>
  <c r="I17" i="4"/>
  <c r="E17" i="4"/>
  <c r="A17" i="4"/>
  <c r="S16" i="4"/>
  <c r="B16" i="4" s="1"/>
  <c r="C16" i="4" s="1"/>
  <c r="D16" i="4" s="1"/>
  <c r="J16" i="4"/>
  <c r="I16" i="4"/>
  <c r="E16" i="4"/>
  <c r="A16" i="4"/>
  <c r="R14" i="4"/>
  <c r="S14" i="4" s="1"/>
  <c r="B14" i="4" s="1"/>
  <c r="C14" i="4" s="1"/>
  <c r="J14" i="4"/>
  <c r="I14" i="4"/>
  <c r="E14" i="4"/>
  <c r="A14" i="4"/>
  <c r="R12" i="4"/>
  <c r="S12" i="4" s="1"/>
  <c r="B12" i="4" s="1"/>
  <c r="C12" i="4" s="1"/>
  <c r="J12" i="4"/>
  <c r="I12" i="4"/>
  <c r="E12" i="4"/>
  <c r="A12" i="4"/>
  <c r="R11" i="4"/>
  <c r="S11" i="4" s="1"/>
  <c r="B11" i="4" s="1"/>
  <c r="C11" i="4" s="1"/>
  <c r="J11" i="4"/>
  <c r="I11" i="4"/>
  <c r="E11" i="4"/>
  <c r="A11" i="4"/>
  <c r="R10" i="4"/>
  <c r="S10" i="4" s="1"/>
  <c r="B10" i="4" s="1"/>
  <c r="C10" i="4" s="1"/>
  <c r="J10" i="4"/>
  <c r="I10" i="4"/>
  <c r="E10" i="4"/>
  <c r="A10" i="4"/>
  <c r="R3" i="4"/>
  <c r="S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Y49" i="4"/>
  <c r="Y33" i="4"/>
  <c r="Y36" i="4" s="1"/>
  <c r="Y37" i="4" s="1"/>
  <c r="Y32" i="4"/>
  <c r="Y40" i="4"/>
  <c r="Y34" i="4" l="1"/>
  <c r="Y38" i="4"/>
  <c r="Y39" i="4" s="1"/>
  <c r="Y42" i="4" s="1"/>
  <c r="Y45" i="4" s="1"/>
  <c r="Y46" i="4" s="1"/>
  <c r="Y51" i="4" l="1"/>
  <c r="Y47" i="4"/>
</calcChain>
</file>

<file path=xl/sharedStrings.xml><?xml version="1.0" encoding="utf-8"?>
<sst xmlns="http://schemas.openxmlformats.org/spreadsheetml/2006/main" count="92" uniqueCount="60">
  <si>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</si>
  <si>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</si>
  <si>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</si>
  <si>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</si>
  <si>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</si>
  <si>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</si>
  <si>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</si>
  <si>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</si>
  <si>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</si>
  <si>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</si>
  <si>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</si>
  <si>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</si>
  <si>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</si>
  <si>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</si>
  <si>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</si>
  <si>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</si>
  <si>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</si>
  <si>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</si>
  <si>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</si>
  <si>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</si>
  <si>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</si>
  <si>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</si>
  <si>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</si>
  <si>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</si>
  <si>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</si>
  <si>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</si>
  <si>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</si>
  <si>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</si>
  <si>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</si>
  <si>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</si>
  <si>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BUA</t>
  </si>
  <si>
    <t>FMV</t>
  </si>
  <si>
    <t>Index II</t>
  </si>
  <si>
    <t>Price Indicators</t>
  </si>
  <si>
    <t>rate on CA</t>
  </si>
  <si>
    <t>Agree BUA</t>
  </si>
  <si>
    <t>Showroom No. 3</t>
  </si>
  <si>
    <t>Office No. 2 &amp; 3</t>
  </si>
  <si>
    <t xml:space="preserve">Terrace </t>
  </si>
  <si>
    <t>Total</t>
  </si>
  <si>
    <t xml:space="preserve">For Shop </t>
  </si>
  <si>
    <t>For Office</t>
  </si>
  <si>
    <t>Rate for Showroom = Rs. 8,000/- to 10,000/- per sq. ft on BUA</t>
  </si>
  <si>
    <t>Rate for Offices = Rs. 5,000/- per sq. ft on BUA</t>
  </si>
  <si>
    <t>As per Part OC</t>
  </si>
  <si>
    <t>Approx</t>
  </si>
  <si>
    <t>As per Approved Plan  Carpet area are as under:</t>
  </si>
  <si>
    <t>Office No. 2</t>
  </si>
  <si>
    <t>Office No. 3</t>
  </si>
  <si>
    <t>Mezzanine</t>
  </si>
  <si>
    <t xml:space="preserve">as per site Offoce No. 2, 3 and showroom No. 3 merged with basement </t>
  </si>
  <si>
    <t xml:space="preserve">Final valuation </t>
  </si>
  <si>
    <t>Terrace attached to Office No. 3</t>
  </si>
  <si>
    <t>area in sq. ft.</t>
  </si>
  <si>
    <t>OC</t>
  </si>
  <si>
    <t>OC - 2017</t>
  </si>
  <si>
    <t>Loading</t>
  </si>
  <si>
    <t>Rate on CA</t>
  </si>
  <si>
    <t>Rate on BUA</t>
  </si>
  <si>
    <t>Total of 2 &amp;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</si>
</sst>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.000_ ;_ * \-#,##0.0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6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0" borderId="0" xfId="0" applyAlignment="1">
      <alignment wrapText="1"/>
    </xf>
    <xf numFmtId="0" fontId="8" fillId="0" borderId="0" xfId="0" applyFont="1" applyBorder="1"/>
    <xf numFmtId="0" fontId="8" fillId="3" borderId="0" xfId="0" applyFont="1" applyFill="1" applyBorder="1"/>
    <xf numFmtId="0" fontId="0" fillId="0" borderId="4" xfId="0" applyBorder="1"/>
    <xf numFmtId="0" fontId="0" fillId="3" borderId="4" xfId="0" applyFill="1" applyBorder="1"/>
    <xf numFmtId="43" fontId="2" fillId="3" borderId="4" xfId="0" applyNumberFormat="1" applyFont="1" applyFill="1" applyBorder="1"/>
    <xf numFmtId="0" fontId="6" fillId="3" borderId="4" xfId="0" applyFont="1" applyFill="1" applyBorder="1"/>
    <xf numFmtId="43" fontId="2" fillId="3" borderId="4" xfId="1" applyFont="1" applyFill="1" applyBorder="1"/>
    <xf numFmtId="43" fontId="0" fillId="3" borderId="4" xfId="1" applyFont="1" applyFill="1" applyBorder="1"/>
    <xf numFmtId="43" fontId="0" fillId="3" borderId="4" xfId="0" applyNumberFormat="1" applyFill="1" applyBorder="1"/>
    <xf numFmtId="0" fontId="4" fillId="3" borderId="4" xfId="0" applyFont="1" applyFill="1" applyBorder="1"/>
    <xf numFmtId="9" fontId="2" fillId="3" borderId="4" xfId="1" applyNumberFormat="1" applyFont="1" applyFill="1" applyBorder="1"/>
    <xf numFmtId="43" fontId="2" fillId="3" borderId="4" xfId="0" applyNumberFormat="1" applyFont="1" applyFill="1" applyBorder="1" applyAlignment="1">
      <alignment horizontal="right"/>
    </xf>
    <xf numFmtId="0" fontId="0" fillId="3" borderId="4" xfId="0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43" fontId="2" fillId="3" borderId="4" xfId="0" applyNumberFormat="1" applyFont="1" applyFill="1" applyBorder="1" applyAlignment="1">
      <alignment horizontal="left"/>
    </xf>
    <xf numFmtId="0" fontId="8" fillId="0" borderId="0" xfId="0" applyFont="1" applyBorder="1" applyAlignment="1">
      <alignment wrapText="1"/>
    </xf>
    <xf numFmtId="0" fontId="4" fillId="3" borderId="4" xfId="0" applyFont="1" applyFill="1" applyBorder="1" applyAlignment="1">
      <alignment horizontal="left"/>
    </xf>
    <xf numFmtId="0" fontId="6" fillId="3" borderId="4" xfId="0" applyFont="1" applyFill="1" applyBorder="1" applyAlignment="1">
      <alignment horizontal="left"/>
    </xf>
    <xf numFmtId="0" fontId="3" fillId="3" borderId="4" xfId="0" applyFont="1" applyFill="1" applyBorder="1" applyAlignment="1">
      <alignment horizontal="left"/>
    </xf>
    <xf numFmtId="0" fontId="0" fillId="0" borderId="4" xfId="0" applyBorder="1" applyAlignment="1">
      <alignment horizontal="left"/>
    </xf>
    <xf numFmtId="43" fontId="2" fillId="3" borderId="4" xfId="1" applyFont="1" applyFill="1" applyBorder="1" applyAlignment="1">
      <alignment horizontal="left"/>
    </xf>
    <xf numFmtId="0" fontId="7" fillId="0" borderId="0" xfId="0" applyFont="1" applyAlignment="1">
      <alignment horizontal="center" vertical="center"/>
    </xf>
    <xf numFmtId="164" fontId="2" fillId="3" borderId="4" xfId="1" applyNumberFormat="1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 wrapText="1"/>
    </xf>
    <xf numFmtId="0" fontId="6" fillId="3" borderId="4" xfId="0" applyFont="1" applyFill="1" applyBorder="1" applyAlignment="1">
      <alignment horizontal="center" wrapText="1"/>
    </xf>
    <xf numFmtId="0" fontId="1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C84A7E-BAE1-4876-B80E-5BEF174BB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6BCCE4-BE44-41AC-8448-B40DAC8D0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F1F761-E255-4F62-BF0E-194B1889E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76A5B3-1459-453A-8652-6E15E7FFB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79"/>
  <sheetViews>
    <sheetView tabSelected="1" topLeftCell="A4" zoomScaleNormal="100" workbookViewId="0">
      <selection activeCell="F16" sqref="F16:F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5" width="9.140625" customWidth="1"/>
    <col min="16" max="16" width="11.7109375" customWidth="1"/>
    <col min="17" max="17" width="14.28515625" customWidth="1"/>
    <col min="18" max="19" width="10.7109375" customWidth="1"/>
    <col min="20" max="20" width="16" customWidth="1"/>
    <col min="21" max="21" width="12.140625" customWidth="1"/>
    <col min="23" max="23" width="23.85546875" customWidth="1"/>
    <col min="25" max="25" width="19" customWidth="1"/>
    <col min="26" max="26" width="13.5703125" customWidth="1"/>
    <col min="27" max="27" width="16.28515625" customWidth="1"/>
    <col min="28" max="28" width="12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35"/>
      <c r="O1" s="35"/>
      <c r="P1" s="1" t="s">
        <v>7</v>
      </c>
      <c r="Q1" s="1" t="s">
        <v>4</v>
      </c>
      <c r="R1" s="1" t="s">
        <v>5</v>
      </c>
      <c r="S1" s="1" t="s">
        <v>6</v>
      </c>
      <c r="T1" s="1" t="s">
        <v>1</v>
      </c>
      <c r="U1" s="1" t="s">
        <v>3</v>
      </c>
    </row>
    <row r="2" spans="1:22" s="1" customFormat="1" ht="36" customHeight="1" x14ac:dyDescent="0.25">
      <c r="A2" s="57" t="s">
        <v>32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/>
      <c r="V2"/>
    </row>
    <row r="3" spans="1:22" x14ac:dyDescent="0.25">
      <c r="A3" s="4">
        <f t="shared" ref="A3:A14" si="0">P3</f>
        <v>0</v>
      </c>
      <c r="B3" s="4">
        <f t="shared" ref="B3:B14" si="1">S3</f>
        <v>0</v>
      </c>
      <c r="C3" s="4">
        <f>B3*1.2</f>
        <v>0</v>
      </c>
      <c r="D3" s="4">
        <f t="shared" ref="D3:D14" si="2">C3*1.2</f>
        <v>0</v>
      </c>
      <c r="E3" s="5">
        <f t="shared" ref="E3:E14" si="3">T3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U3</f>
        <v>0</v>
      </c>
      <c r="Q3">
        <v>0</v>
      </c>
      <c r="R3">
        <f t="shared" ref="R3:S14" si="8">Q3/1.2</f>
        <v>0</v>
      </c>
      <c r="S3">
        <f t="shared" si="8"/>
        <v>0</v>
      </c>
      <c r="T3" s="2">
        <v>0</v>
      </c>
    </row>
    <row r="4" spans="1:22" x14ac:dyDescent="0.25">
      <c r="A4" s="4">
        <f t="shared" ref="A4:A9" si="9">P4</f>
        <v>0</v>
      </c>
      <c r="B4" s="4">
        <f t="shared" ref="B4:B9" si="10">S4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T4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U4</f>
        <v>0</v>
      </c>
      <c r="Q4">
        <v>0</v>
      </c>
      <c r="R4">
        <f t="shared" ref="R4:R9" si="18">Q4/1.2</f>
        <v>0</v>
      </c>
      <c r="S4">
        <f t="shared" ref="S4:S9" si="19">R4/1.2</f>
        <v>0</v>
      </c>
      <c r="T4" s="2">
        <v>0</v>
      </c>
    </row>
    <row r="5" spans="1:22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Q5">
        <v>0</v>
      </c>
      <c r="R5">
        <f t="shared" si="18"/>
        <v>0</v>
      </c>
      <c r="S5">
        <f t="shared" si="19"/>
        <v>0</v>
      </c>
      <c r="T5" s="2">
        <v>0</v>
      </c>
    </row>
    <row r="6" spans="1:22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Q6">
        <v>0</v>
      </c>
      <c r="R6">
        <f t="shared" si="18"/>
        <v>0</v>
      </c>
      <c r="S6">
        <f t="shared" si="19"/>
        <v>0</v>
      </c>
      <c r="T6" s="2">
        <v>0</v>
      </c>
    </row>
    <row r="7" spans="1:22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Q7">
        <v>0</v>
      </c>
      <c r="R7">
        <f t="shared" si="18"/>
        <v>0</v>
      </c>
      <c r="S7">
        <f t="shared" si="19"/>
        <v>0</v>
      </c>
      <c r="T7" s="2">
        <v>0</v>
      </c>
    </row>
    <row r="8" spans="1:22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Q8">
        <v>0</v>
      </c>
      <c r="R8">
        <f t="shared" si="18"/>
        <v>0</v>
      </c>
      <c r="S8">
        <f t="shared" si="19"/>
        <v>0</v>
      </c>
      <c r="T8" s="2">
        <v>0</v>
      </c>
    </row>
    <row r="9" spans="1:22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Q9">
        <v>0</v>
      </c>
      <c r="R9">
        <f t="shared" si="18"/>
        <v>0</v>
      </c>
      <c r="S9">
        <f t="shared" si="19"/>
        <v>0</v>
      </c>
      <c r="T9" s="2">
        <v>0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Q10">
        <v>0</v>
      </c>
      <c r="R10">
        <f t="shared" si="8"/>
        <v>0</v>
      </c>
      <c r="S10">
        <f t="shared" si="8"/>
        <v>0</v>
      </c>
      <c r="T10" s="2">
        <v>0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Q11">
        <v>0</v>
      </c>
      <c r="R11">
        <f t="shared" si="8"/>
        <v>0</v>
      </c>
      <c r="S11">
        <f t="shared" si="8"/>
        <v>0</v>
      </c>
      <c r="T11" s="2">
        <v>0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Q12">
        <v>0</v>
      </c>
      <c r="R12">
        <f t="shared" si="8"/>
        <v>0</v>
      </c>
      <c r="S12">
        <f t="shared" si="8"/>
        <v>0</v>
      </c>
      <c r="T12" s="2">
        <v>0</v>
      </c>
    </row>
    <row r="13" spans="1:22" x14ac:dyDescent="0.25">
      <c r="A13" s="4">
        <f t="shared" ref="A13" si="21">P13</f>
        <v>0</v>
      </c>
      <c r="B13" s="4">
        <f t="shared" ref="B13" si="22">S13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T13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U13</f>
        <v>0</v>
      </c>
      <c r="Q13">
        <v>0</v>
      </c>
      <c r="R13">
        <f t="shared" ref="R13" si="30">Q13/1.2</f>
        <v>0</v>
      </c>
      <c r="S13">
        <f t="shared" ref="S13" si="31">R13/1.2</f>
        <v>0</v>
      </c>
      <c r="T13" s="2">
        <v>0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Q14">
        <v>0</v>
      </c>
      <c r="R14">
        <f t="shared" si="8"/>
        <v>0</v>
      </c>
      <c r="S14">
        <f t="shared" si="8"/>
        <v>0</v>
      </c>
      <c r="T14" s="2">
        <v>0</v>
      </c>
    </row>
    <row r="15" spans="1:22" ht="36.75" customHeight="1" x14ac:dyDescent="0.25">
      <c r="A15" s="57" t="s">
        <v>33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</row>
    <row r="16" spans="1:22" x14ac:dyDescent="0.25">
      <c r="A16" s="4">
        <f t="shared" ref="A16:A28" si="32">P16</f>
        <v>0</v>
      </c>
      <c r="B16" s="4">
        <f t="shared" ref="B16:B28" si="33">S16</f>
        <v>2333.3333333333335</v>
      </c>
      <c r="C16" s="4">
        <f>B16*1.2</f>
        <v>2800</v>
      </c>
      <c r="D16" s="4">
        <f t="shared" ref="D16:D28" si="34">C16*1.2</f>
        <v>3360</v>
      </c>
      <c r="E16" s="5">
        <f t="shared" ref="E16:E28" si="35">T16</f>
        <v>20000000</v>
      </c>
      <c r="F16" s="63">
        <f t="shared" ref="F16:F28" si="36">ROUND((E16/B16),0)</f>
        <v>8571</v>
      </c>
      <c r="G16" s="9">
        <f t="shared" ref="G16:G28" si="37">ROUND((E16/C16),0)</f>
        <v>7143</v>
      </c>
      <c r="H16" s="9">
        <f t="shared" ref="H16:H28" si="38">ROUND((E16/D16),0)</f>
        <v>5952</v>
      </c>
      <c r="I16" s="4" t="e">
        <f>#REF!</f>
        <v>#REF!</v>
      </c>
      <c r="J16" s="4">
        <f t="shared" ref="J16:J28" si="39">U16</f>
        <v>0</v>
      </c>
      <c r="Q16">
        <v>0</v>
      </c>
      <c r="R16">
        <v>2800</v>
      </c>
      <c r="S16">
        <f t="shared" ref="R16:S28" si="40">R16/1.2</f>
        <v>2333.3333333333335</v>
      </c>
      <c r="T16" s="2">
        <v>20000000</v>
      </c>
    </row>
    <row r="17" spans="1:27" x14ac:dyDescent="0.25">
      <c r="A17" s="4">
        <f t="shared" si="32"/>
        <v>0</v>
      </c>
      <c r="B17" s="4">
        <f t="shared" si="33"/>
        <v>1500</v>
      </c>
      <c r="C17" s="4">
        <f t="shared" ref="C17:C28" si="41">B17*1.2</f>
        <v>1800</v>
      </c>
      <c r="D17" s="4">
        <f t="shared" si="34"/>
        <v>2160</v>
      </c>
      <c r="E17" s="5">
        <f t="shared" si="35"/>
        <v>16500000</v>
      </c>
      <c r="F17" s="63">
        <f t="shared" si="36"/>
        <v>11000</v>
      </c>
      <c r="G17" s="9">
        <f t="shared" si="37"/>
        <v>9167</v>
      </c>
      <c r="H17" s="9">
        <f t="shared" si="38"/>
        <v>7639</v>
      </c>
      <c r="I17" s="4" t="e">
        <f>#REF!</f>
        <v>#REF!</v>
      </c>
      <c r="J17" s="4">
        <f t="shared" si="39"/>
        <v>0</v>
      </c>
      <c r="Q17">
        <v>0</v>
      </c>
      <c r="R17">
        <v>1800</v>
      </c>
      <c r="S17">
        <f t="shared" si="40"/>
        <v>1500</v>
      </c>
      <c r="T17" s="2">
        <v>16500000</v>
      </c>
    </row>
    <row r="18" spans="1:27" x14ac:dyDescent="0.25">
      <c r="A18" s="4">
        <f t="shared" si="32"/>
        <v>0</v>
      </c>
      <c r="B18" s="4">
        <f t="shared" si="33"/>
        <v>150</v>
      </c>
      <c r="C18" s="4">
        <f t="shared" si="41"/>
        <v>180</v>
      </c>
      <c r="D18" s="4">
        <f t="shared" si="34"/>
        <v>216</v>
      </c>
      <c r="E18" s="5">
        <f t="shared" si="35"/>
        <v>1800000</v>
      </c>
      <c r="F18" s="63">
        <f t="shared" si="36"/>
        <v>12000</v>
      </c>
      <c r="G18" s="9">
        <f t="shared" si="37"/>
        <v>10000</v>
      </c>
      <c r="H18" s="9">
        <f t="shared" si="38"/>
        <v>8333</v>
      </c>
      <c r="I18" s="4" t="e">
        <f>#REF!</f>
        <v>#REF!</v>
      </c>
      <c r="J18" s="4">
        <f t="shared" si="39"/>
        <v>0</v>
      </c>
      <c r="Q18">
        <v>0</v>
      </c>
      <c r="R18">
        <v>180</v>
      </c>
      <c r="S18">
        <f t="shared" si="40"/>
        <v>150</v>
      </c>
      <c r="T18" s="2">
        <v>1800000</v>
      </c>
    </row>
    <row r="19" spans="1:27" x14ac:dyDescent="0.25">
      <c r="A19" s="4">
        <f t="shared" si="32"/>
        <v>0</v>
      </c>
      <c r="B19" s="4">
        <f t="shared" si="33"/>
        <v>12500</v>
      </c>
      <c r="C19" s="4">
        <f t="shared" si="41"/>
        <v>15000</v>
      </c>
      <c r="D19" s="4">
        <f t="shared" si="34"/>
        <v>18000</v>
      </c>
      <c r="E19" s="5">
        <f t="shared" si="35"/>
        <v>97500000</v>
      </c>
      <c r="F19" s="63">
        <f t="shared" si="36"/>
        <v>7800</v>
      </c>
      <c r="G19" s="9">
        <f t="shared" si="37"/>
        <v>6500</v>
      </c>
      <c r="H19" s="9">
        <f t="shared" si="38"/>
        <v>5417</v>
      </c>
      <c r="I19" s="4" t="e">
        <f>#REF!</f>
        <v>#REF!</v>
      </c>
      <c r="J19" s="4">
        <f t="shared" si="39"/>
        <v>0</v>
      </c>
      <c r="Q19">
        <v>0</v>
      </c>
      <c r="R19">
        <f t="shared" si="40"/>
        <v>0</v>
      </c>
      <c r="S19">
        <v>12500</v>
      </c>
      <c r="T19" s="2">
        <v>97500000</v>
      </c>
    </row>
    <row r="20" spans="1:27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Q20">
        <v>0</v>
      </c>
      <c r="R20">
        <f t="shared" si="40"/>
        <v>0</v>
      </c>
      <c r="S20">
        <f t="shared" si="40"/>
        <v>0</v>
      </c>
      <c r="T20" s="2">
        <v>0</v>
      </c>
    </row>
    <row r="21" spans="1:27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Q21">
        <v>0</v>
      </c>
      <c r="R21">
        <f t="shared" si="40"/>
        <v>0</v>
      </c>
      <c r="S21">
        <f t="shared" si="40"/>
        <v>0</v>
      </c>
      <c r="T21" s="2">
        <v>0</v>
      </c>
    </row>
    <row r="22" spans="1:27" x14ac:dyDescent="0.25">
      <c r="A22" s="4">
        <f t="shared" ref="A22:A24" si="42">P22</f>
        <v>0</v>
      </c>
      <c r="B22" s="4">
        <f t="shared" ref="B22:B24" si="43">S22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T22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U22</f>
        <v>0</v>
      </c>
      <c r="Q22">
        <v>0</v>
      </c>
      <c r="R22">
        <f t="shared" ref="R22:R24" si="51">Q22/1.2</f>
        <v>0</v>
      </c>
      <c r="S22">
        <f t="shared" ref="S22:S24" si="52">R22/1.2</f>
        <v>0</v>
      </c>
      <c r="T22" s="2">
        <v>0</v>
      </c>
    </row>
    <row r="23" spans="1:27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Q23">
        <v>0</v>
      </c>
      <c r="R23">
        <f t="shared" si="51"/>
        <v>0</v>
      </c>
      <c r="S23">
        <f t="shared" si="52"/>
        <v>0</v>
      </c>
      <c r="T23" s="2">
        <v>0</v>
      </c>
    </row>
    <row r="24" spans="1:27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Q24">
        <v>0</v>
      </c>
      <c r="R24">
        <f t="shared" si="51"/>
        <v>0</v>
      </c>
      <c r="S24">
        <f t="shared" si="52"/>
        <v>0</v>
      </c>
      <c r="T24" s="2">
        <v>0</v>
      </c>
    </row>
    <row r="25" spans="1:27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Q25">
        <v>0</v>
      </c>
      <c r="R25">
        <f t="shared" si="40"/>
        <v>0</v>
      </c>
      <c r="S25">
        <f t="shared" si="40"/>
        <v>0</v>
      </c>
      <c r="T25" s="2">
        <v>0</v>
      </c>
    </row>
    <row r="26" spans="1:27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Q26">
        <v>0</v>
      </c>
      <c r="R26">
        <f t="shared" si="40"/>
        <v>0</v>
      </c>
      <c r="S26">
        <f t="shared" si="40"/>
        <v>0</v>
      </c>
      <c r="T26" s="2">
        <v>0</v>
      </c>
    </row>
    <row r="27" spans="1:27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Q27">
        <v>0</v>
      </c>
      <c r="R27">
        <f t="shared" si="40"/>
        <v>0</v>
      </c>
      <c r="S27">
        <f t="shared" si="40"/>
        <v>0</v>
      </c>
      <c r="T27" s="2">
        <v>0</v>
      </c>
      <c r="Y27" t="s">
        <v>40</v>
      </c>
    </row>
    <row r="28" spans="1:27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Q28">
        <v>0</v>
      </c>
      <c r="R28">
        <f t="shared" si="40"/>
        <v>0</v>
      </c>
      <c r="S28">
        <f t="shared" si="40"/>
        <v>0</v>
      </c>
      <c r="T28" s="2">
        <v>0</v>
      </c>
    </row>
    <row r="29" spans="1:27" ht="15.75" x14ac:dyDescent="0.25">
      <c r="W29" s="11" t="s">
        <v>13</v>
      </c>
      <c r="X29" s="12"/>
      <c r="Y29" s="13">
        <v>9000</v>
      </c>
      <c r="Z29" s="14" t="s">
        <v>34</v>
      </c>
      <c r="AA29" t="s">
        <v>45</v>
      </c>
    </row>
    <row r="30" spans="1:27" ht="38.25" customHeight="1" x14ac:dyDescent="0.25">
      <c r="H30" s="39"/>
      <c r="I30" s="41" t="s">
        <v>51</v>
      </c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45"/>
      <c r="V30" s="45"/>
      <c r="W30" s="51" t="s">
        <v>14</v>
      </c>
      <c r="X30" s="12"/>
      <c r="Y30" s="13">
        <v>2500</v>
      </c>
      <c r="Z30" s="16"/>
    </row>
    <row r="31" spans="1:27" ht="15.75" x14ac:dyDescent="0.25">
      <c r="H31" s="41" t="s">
        <v>46</v>
      </c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62" t="s">
        <v>50</v>
      </c>
      <c r="T31" s="62"/>
      <c r="U31" s="62"/>
      <c r="V31" s="62"/>
      <c r="W31" s="36" t="s">
        <v>15</v>
      </c>
      <c r="X31" s="12"/>
      <c r="Y31" s="13">
        <f>Y29-Y30</f>
        <v>6500</v>
      </c>
      <c r="Z31" s="16"/>
    </row>
    <row r="32" spans="1:27" ht="15.75" x14ac:dyDescent="0.25">
      <c r="G32" s="6"/>
      <c r="H32" s="42" t="s">
        <v>47</v>
      </c>
      <c r="I32" s="43"/>
      <c r="J32" s="42"/>
      <c r="K32" s="43"/>
      <c r="L32" s="43"/>
      <c r="M32" s="43"/>
      <c r="N32" s="42" t="s">
        <v>56</v>
      </c>
      <c r="O32" s="42" t="s">
        <v>30</v>
      </c>
      <c r="P32" s="42" t="s">
        <v>58</v>
      </c>
      <c r="Q32" s="42" t="s">
        <v>31</v>
      </c>
      <c r="R32" s="39" t="s">
        <v>57</v>
      </c>
      <c r="S32" s="62"/>
      <c r="T32" s="62"/>
      <c r="U32" s="62"/>
      <c r="V32" s="62"/>
      <c r="W32" s="36" t="s">
        <v>16</v>
      </c>
      <c r="X32" s="12"/>
      <c r="Y32" s="13">
        <f>Y30</f>
        <v>2500</v>
      </c>
      <c r="Z32" s="16"/>
    </row>
    <row r="33" spans="3:27" ht="15.75" x14ac:dyDescent="0.25">
      <c r="H33" s="43">
        <v>5.98</v>
      </c>
      <c r="I33" s="43">
        <v>2.6</v>
      </c>
      <c r="J33" s="43">
        <f>I33*H33</f>
        <v>15.548000000000002</v>
      </c>
      <c r="K33" s="43"/>
      <c r="L33" s="43"/>
      <c r="M33" s="43"/>
      <c r="N33" s="43"/>
      <c r="O33" s="43"/>
      <c r="P33" s="43"/>
      <c r="Q33" s="43"/>
      <c r="R33" s="39"/>
      <c r="S33" s="39"/>
      <c r="T33" s="39"/>
      <c r="U33" s="45"/>
      <c r="V33" s="45"/>
      <c r="W33" s="36" t="s">
        <v>17</v>
      </c>
      <c r="X33" s="17"/>
      <c r="Y33" s="18">
        <f>Z33-Z34</f>
        <v>9</v>
      </c>
      <c r="Z33" s="19">
        <v>2024</v>
      </c>
    </row>
    <row r="34" spans="3:27" ht="15.75" x14ac:dyDescent="0.25">
      <c r="H34" s="43">
        <v>4.7</v>
      </c>
      <c r="I34" s="43">
        <v>3.5</v>
      </c>
      <c r="J34" s="43">
        <f>I34*H34</f>
        <v>16.45</v>
      </c>
      <c r="K34" s="43"/>
      <c r="L34" s="43"/>
      <c r="M34" s="43"/>
      <c r="N34" s="43"/>
      <c r="O34" s="43"/>
      <c r="P34" s="43"/>
      <c r="Q34" s="43"/>
      <c r="R34" s="39"/>
      <c r="S34" s="39"/>
      <c r="T34" s="39"/>
      <c r="U34" s="45"/>
      <c r="V34" s="45"/>
      <c r="W34" s="36" t="s">
        <v>18</v>
      </c>
      <c r="X34" s="17"/>
      <c r="Y34" s="18">
        <f>Y35-Y33</f>
        <v>51</v>
      </c>
      <c r="Z34" s="18">
        <v>2015</v>
      </c>
      <c r="AA34" t="s">
        <v>44</v>
      </c>
    </row>
    <row r="35" spans="3:27" ht="15.75" x14ac:dyDescent="0.25">
      <c r="H35" s="43"/>
      <c r="I35" s="43"/>
      <c r="J35" s="43">
        <f>ROUND(J34+J33,2)</f>
        <v>32</v>
      </c>
      <c r="K35" s="43"/>
      <c r="L35" s="43"/>
      <c r="M35" s="43"/>
      <c r="N35" s="43"/>
      <c r="O35" s="43"/>
      <c r="P35" s="43"/>
      <c r="Q35" s="43"/>
      <c r="R35" s="39"/>
      <c r="S35" s="39"/>
      <c r="T35" s="39" t="s">
        <v>55</v>
      </c>
      <c r="U35" s="45"/>
      <c r="V35" s="45"/>
      <c r="W35" s="36" t="s">
        <v>19</v>
      </c>
      <c r="X35" s="17"/>
      <c r="Y35" s="18">
        <v>60</v>
      </c>
      <c r="Z35" s="18"/>
    </row>
    <row r="36" spans="3:27" ht="18" customHeight="1" x14ac:dyDescent="0.25">
      <c r="H36" s="43"/>
      <c r="I36" s="42" t="s">
        <v>53</v>
      </c>
      <c r="J36" s="42">
        <f>ROUND(J35*10.764,0)</f>
        <v>344</v>
      </c>
      <c r="K36" s="42"/>
      <c r="L36" s="42"/>
      <c r="M36" s="42"/>
      <c r="N36" s="46">
        <v>0.2</v>
      </c>
      <c r="O36" s="42">
        <f>J36*1.2</f>
        <v>412.8</v>
      </c>
      <c r="P36" s="42">
        <v>7200</v>
      </c>
      <c r="Q36" s="42">
        <f>P36*O36</f>
        <v>2972160</v>
      </c>
      <c r="R36" s="58">
        <f>Q36/J36</f>
        <v>8640</v>
      </c>
      <c r="S36" s="58"/>
      <c r="T36" s="58"/>
      <c r="U36" s="58"/>
      <c r="V36" s="58"/>
      <c r="W36" s="51" t="s">
        <v>20</v>
      </c>
      <c r="X36" s="17"/>
      <c r="Y36" s="18">
        <f>90*Y33/Y35</f>
        <v>13.5</v>
      </c>
      <c r="Z36" s="18"/>
    </row>
    <row r="37" spans="3:27" ht="15.75" x14ac:dyDescent="0.25">
      <c r="H37" s="42" t="s">
        <v>48</v>
      </c>
      <c r="I37" s="43"/>
      <c r="J37" s="43"/>
      <c r="K37" s="43"/>
      <c r="L37" s="43"/>
      <c r="M37" s="43"/>
      <c r="N37" s="43"/>
      <c r="O37" s="43"/>
      <c r="P37" s="43"/>
      <c r="Q37" s="42">
        <f t="shared" ref="Q37:Q43" si="53">P37*O37</f>
        <v>0</v>
      </c>
      <c r="R37" s="49"/>
      <c r="S37" s="59" t="s">
        <v>35</v>
      </c>
      <c r="T37" s="59"/>
      <c r="U37" s="49"/>
      <c r="V37" s="49"/>
      <c r="W37" s="36"/>
      <c r="X37" s="20"/>
      <c r="Y37" s="21">
        <f>Y36%</f>
        <v>0.13500000000000001</v>
      </c>
      <c r="Z37" s="21"/>
    </row>
    <row r="38" spans="3:27" ht="15.75" x14ac:dyDescent="0.25">
      <c r="H38" s="43">
        <v>5.98</v>
      </c>
      <c r="I38" s="43">
        <v>3.2</v>
      </c>
      <c r="J38" s="43">
        <f>ROUND(I38*H38,2)</f>
        <v>19.14</v>
      </c>
      <c r="K38" s="43"/>
      <c r="L38" s="43"/>
      <c r="M38" s="43"/>
      <c r="N38" s="43"/>
      <c r="O38" s="43"/>
      <c r="P38" s="43"/>
      <c r="Q38" s="42">
        <f t="shared" si="53"/>
        <v>0</v>
      </c>
      <c r="R38" s="49"/>
      <c r="S38" s="49" t="s">
        <v>36</v>
      </c>
      <c r="T38" s="49"/>
      <c r="U38" s="49">
        <v>824</v>
      </c>
      <c r="V38" s="49"/>
      <c r="W38" s="36" t="s">
        <v>21</v>
      </c>
      <c r="X38" s="12"/>
      <c r="Y38" s="13">
        <f>Y32*Y37</f>
        <v>337.5</v>
      </c>
      <c r="Z38" s="16"/>
    </row>
    <row r="39" spans="3:27" ht="15.75" x14ac:dyDescent="0.25">
      <c r="C39" t="s">
        <v>42</v>
      </c>
      <c r="H39" s="43"/>
      <c r="I39" s="42" t="s">
        <v>53</v>
      </c>
      <c r="J39" s="42">
        <f>ROUND(J38*10.764,0)</f>
        <v>206</v>
      </c>
      <c r="K39" s="42"/>
      <c r="L39" s="42"/>
      <c r="M39" s="42"/>
      <c r="N39" s="46">
        <v>0.2</v>
      </c>
      <c r="O39" s="42">
        <f>J39*1.2</f>
        <v>247.2</v>
      </c>
      <c r="P39" s="42">
        <v>7200</v>
      </c>
      <c r="Q39" s="42">
        <f t="shared" si="53"/>
        <v>1779840</v>
      </c>
      <c r="R39" s="56">
        <f>Q39/J39</f>
        <v>8640</v>
      </c>
      <c r="S39" s="49" t="s">
        <v>37</v>
      </c>
      <c r="T39" s="49"/>
      <c r="U39" s="49">
        <v>691</v>
      </c>
      <c r="V39" s="49"/>
      <c r="W39" s="36" t="s">
        <v>22</v>
      </c>
      <c r="X39" s="12"/>
      <c r="Y39" s="13">
        <f>Y32-Y38</f>
        <v>2162.5</v>
      </c>
      <c r="Z39" s="16"/>
    </row>
    <row r="40" spans="3:27" ht="15.75" x14ac:dyDescent="0.25">
      <c r="H40" s="43"/>
      <c r="I40" s="43"/>
      <c r="J40" s="42" t="s">
        <v>59</v>
      </c>
      <c r="K40" s="43"/>
      <c r="L40" s="43"/>
      <c r="M40" s="43"/>
      <c r="N40" s="43"/>
      <c r="O40" s="42">
        <f>O39+O36</f>
        <v>660</v>
      </c>
      <c r="P40" s="43"/>
      <c r="Q40" s="42">
        <f t="shared" si="53"/>
        <v>0</v>
      </c>
      <c r="R40" s="49"/>
      <c r="S40" s="61" t="s">
        <v>38</v>
      </c>
      <c r="T40" s="61"/>
      <c r="U40" s="49">
        <v>65</v>
      </c>
      <c r="V40" s="49"/>
      <c r="W40" s="36" t="s">
        <v>15</v>
      </c>
      <c r="X40" s="12"/>
      <c r="Y40" s="13">
        <f>Y31</f>
        <v>6500</v>
      </c>
      <c r="Z40" s="16"/>
    </row>
    <row r="41" spans="3:27" ht="15.75" x14ac:dyDescent="0.25">
      <c r="C41" t="s">
        <v>43</v>
      </c>
      <c r="H41" s="42" t="s">
        <v>36</v>
      </c>
      <c r="I41" s="43"/>
      <c r="J41" s="43"/>
      <c r="K41" s="43"/>
      <c r="L41" s="43"/>
      <c r="M41" s="43"/>
      <c r="N41" s="43"/>
      <c r="O41" s="43"/>
      <c r="P41" s="43"/>
      <c r="Q41" s="42">
        <f t="shared" si="53"/>
        <v>0</v>
      </c>
      <c r="R41" s="49"/>
      <c r="S41" s="60" t="s">
        <v>39</v>
      </c>
      <c r="T41" s="60"/>
      <c r="U41" s="49">
        <f>SUM(U38:U40)</f>
        <v>1580</v>
      </c>
      <c r="V41" s="49">
        <f>U39+U40</f>
        <v>756</v>
      </c>
      <c r="W41" s="17"/>
      <c r="X41" s="12"/>
      <c r="Y41" s="13"/>
      <c r="Z41" s="16"/>
    </row>
    <row r="42" spans="3:27" ht="15.75" x14ac:dyDescent="0.25">
      <c r="H42" s="43">
        <v>3.88</v>
      </c>
      <c r="I42" s="43">
        <v>8.0299999999999994</v>
      </c>
      <c r="J42" s="43">
        <f>ROUND(I42*H42,2)</f>
        <v>31.16</v>
      </c>
      <c r="K42" s="43"/>
      <c r="L42" s="43"/>
      <c r="M42" s="43"/>
      <c r="N42" s="43"/>
      <c r="O42" s="43"/>
      <c r="P42" s="43"/>
      <c r="Q42" s="42">
        <f t="shared" si="53"/>
        <v>0</v>
      </c>
      <c r="R42" s="49"/>
      <c r="S42" s="49"/>
      <c r="T42" s="49"/>
      <c r="U42" s="50"/>
      <c r="V42" s="49"/>
      <c r="W42" s="37" t="s">
        <v>23</v>
      </c>
      <c r="X42" s="23"/>
      <c r="Y42" s="14">
        <f>Y40+Y39</f>
        <v>8662.5</v>
      </c>
      <c r="Z42" s="16"/>
    </row>
    <row r="43" spans="3:27" ht="15.75" x14ac:dyDescent="0.25">
      <c r="H43" s="43"/>
      <c r="I43" s="42" t="s">
        <v>53</v>
      </c>
      <c r="J43" s="42">
        <f>ROUND(J42*10.764,0)</f>
        <v>335</v>
      </c>
      <c r="K43" s="42"/>
      <c r="L43" s="42"/>
      <c r="M43" s="42"/>
      <c r="N43" s="46">
        <v>0.4</v>
      </c>
      <c r="O43" s="42">
        <f>J43*1.4</f>
        <v>468.99999999999994</v>
      </c>
      <c r="P43" s="42">
        <v>9000</v>
      </c>
      <c r="Q43" s="42">
        <f t="shared" si="53"/>
        <v>4220999.9999999991</v>
      </c>
      <c r="R43" s="56">
        <f>Q43/J43</f>
        <v>12599.999999999996</v>
      </c>
      <c r="S43" s="49"/>
      <c r="T43" s="49"/>
      <c r="U43" s="54"/>
      <c r="V43" s="54"/>
      <c r="W43" s="17"/>
      <c r="X43" s="17"/>
      <c r="Y43" s="18"/>
      <c r="Z43" s="18"/>
    </row>
    <row r="44" spans="3:27" ht="15.75" x14ac:dyDescent="0.25">
      <c r="C44" s="10"/>
      <c r="H44" s="42" t="s">
        <v>49</v>
      </c>
      <c r="I44" s="43"/>
      <c r="J44" s="43"/>
      <c r="K44" s="43"/>
      <c r="L44" s="43"/>
      <c r="M44" s="43"/>
      <c r="N44" s="43"/>
      <c r="O44" s="43"/>
      <c r="P44" s="43"/>
      <c r="Q44" s="43"/>
      <c r="R44" s="49"/>
      <c r="S44" s="49"/>
      <c r="T44" s="49"/>
      <c r="U44" s="54"/>
      <c r="V44" s="54"/>
      <c r="W44" s="37" t="s">
        <v>30</v>
      </c>
      <c r="X44" s="24"/>
      <c r="Y44" s="19">
        <v>824</v>
      </c>
      <c r="Z44" s="18"/>
    </row>
    <row r="45" spans="3:27" ht="15.75" x14ac:dyDescent="0.25">
      <c r="C45" s="10"/>
      <c r="H45" s="43">
        <v>4.03</v>
      </c>
      <c r="I45" s="43">
        <v>3.57</v>
      </c>
      <c r="J45" s="43">
        <f>ROUND(I45*H45,2)</f>
        <v>14.39</v>
      </c>
      <c r="K45" s="43"/>
      <c r="L45" s="43"/>
      <c r="M45" s="43"/>
      <c r="N45" s="43"/>
      <c r="O45" s="43"/>
      <c r="P45" s="43"/>
      <c r="Q45" s="43"/>
      <c r="R45" s="53"/>
      <c r="S45" s="49"/>
      <c r="T45" s="49"/>
      <c r="U45" s="54"/>
      <c r="V45" s="54"/>
      <c r="W45" s="36" t="s">
        <v>24</v>
      </c>
      <c r="X45" s="25"/>
      <c r="Y45" s="26">
        <f>Y42*Y44+Z46</f>
        <v>7137900</v>
      </c>
      <c r="Z45" s="27"/>
    </row>
    <row r="46" spans="3:27" ht="15.75" x14ac:dyDescent="0.25">
      <c r="C46" s="10"/>
      <c r="H46" s="43"/>
      <c r="I46" s="42" t="s">
        <v>53</v>
      </c>
      <c r="J46" s="42">
        <f>ROUND(J45*10.764,0)</f>
        <v>155</v>
      </c>
      <c r="K46" s="42"/>
      <c r="L46" s="42"/>
      <c r="M46" s="42"/>
      <c r="N46" s="46">
        <v>0.2</v>
      </c>
      <c r="O46" s="42">
        <f>J46*1.2</f>
        <v>186</v>
      </c>
      <c r="P46" s="42">
        <v>7200</v>
      </c>
      <c r="Q46" s="42">
        <f>P46*O46</f>
        <v>1339200</v>
      </c>
      <c r="R46" s="47">
        <f>Q46/J46</f>
        <v>8640</v>
      </c>
      <c r="S46" s="49"/>
      <c r="T46" s="49"/>
      <c r="U46" s="54"/>
      <c r="V46" s="54"/>
      <c r="W46" s="36" t="s">
        <v>25</v>
      </c>
      <c r="X46" s="17"/>
      <c r="Y46" s="28">
        <f>Y45*0.9</f>
        <v>6424110</v>
      </c>
      <c r="Z46" s="29"/>
    </row>
    <row r="47" spans="3:27" ht="15.75" x14ac:dyDescent="0.25">
      <c r="C47" s="10"/>
      <c r="H47" s="42" t="s">
        <v>52</v>
      </c>
      <c r="I47" s="43"/>
      <c r="J47" s="43"/>
      <c r="K47" s="43"/>
      <c r="L47" s="43"/>
      <c r="M47" s="43"/>
      <c r="N47" s="43"/>
      <c r="O47" s="43"/>
      <c r="P47" s="43"/>
      <c r="Q47" s="42"/>
      <c r="R47" s="48"/>
      <c r="S47" s="48"/>
      <c r="T47" s="48"/>
      <c r="U47" s="52"/>
      <c r="V47" s="52"/>
      <c r="W47" s="36" t="s">
        <v>26</v>
      </c>
      <c r="X47" s="17"/>
      <c r="Y47" s="28">
        <f>Y45*0.8</f>
        <v>5710320</v>
      </c>
      <c r="Z47" s="28"/>
    </row>
    <row r="48" spans="3:27" ht="15.75" x14ac:dyDescent="0.25">
      <c r="H48" s="39">
        <v>2.4300000000000002</v>
      </c>
      <c r="I48" s="39">
        <v>2.5</v>
      </c>
      <c r="J48" s="43">
        <f>ROUND(I48*H48,2)</f>
        <v>6.08</v>
      </c>
      <c r="K48" s="39"/>
      <c r="L48" s="39"/>
      <c r="M48" s="39"/>
      <c r="N48" s="39"/>
      <c r="O48" s="39"/>
      <c r="P48" s="44"/>
      <c r="Q48" s="45"/>
      <c r="R48" s="52"/>
      <c r="S48" s="52"/>
      <c r="T48" s="52"/>
      <c r="U48" s="52"/>
      <c r="V48" s="52"/>
      <c r="W48" s="36"/>
      <c r="X48" s="17"/>
      <c r="Y48" s="30"/>
      <c r="Z48" s="18"/>
    </row>
    <row r="49" spans="8:27" ht="15.75" x14ac:dyDescent="0.25">
      <c r="H49" s="39"/>
      <c r="I49" s="42" t="s">
        <v>53</v>
      </c>
      <c r="J49" s="42">
        <f>ROUND(J48*10.764,0)</f>
        <v>65</v>
      </c>
      <c r="K49" s="39"/>
      <c r="L49" s="39"/>
      <c r="M49" s="39"/>
      <c r="N49" s="39"/>
      <c r="O49" s="39"/>
      <c r="P49" s="42">
        <f>P36/2</f>
        <v>3600</v>
      </c>
      <c r="Q49" s="42">
        <f>P49*J49</f>
        <v>234000</v>
      </c>
      <c r="R49" s="55"/>
      <c r="S49" s="55"/>
      <c r="T49" s="55"/>
      <c r="U49" s="55"/>
      <c r="V49" s="55"/>
      <c r="W49" s="32" t="s">
        <v>27</v>
      </c>
      <c r="X49" s="32"/>
      <c r="Y49" s="33">
        <f>Y30*Y44</f>
        <v>2060000</v>
      </c>
      <c r="Z49" s="33"/>
    </row>
    <row r="50" spans="8:27" ht="15.75" x14ac:dyDescent="0.25">
      <c r="H50" s="39"/>
      <c r="I50" s="39"/>
      <c r="J50" s="39"/>
      <c r="K50" s="39"/>
      <c r="L50" s="39"/>
      <c r="M50" s="39"/>
      <c r="N50" s="39"/>
      <c r="O50" s="39"/>
      <c r="P50" s="39"/>
      <c r="Q50" s="40">
        <f>Q49+Q46+Q43+Q39+Q36</f>
        <v>10546200</v>
      </c>
      <c r="R50" s="38"/>
      <c r="S50" s="38"/>
      <c r="T50" s="38"/>
      <c r="U50" s="38"/>
      <c r="V50" s="38"/>
      <c r="W50" s="36" t="s">
        <v>28</v>
      </c>
      <c r="X50" s="17"/>
      <c r="Y50" s="30"/>
      <c r="Z50" s="30"/>
    </row>
    <row r="51" spans="8:27" ht="15.75" x14ac:dyDescent="0.25">
      <c r="S51">
        <f>6000*1.2</f>
        <v>7200</v>
      </c>
      <c r="W51" s="34" t="s">
        <v>29</v>
      </c>
      <c r="X51" s="30"/>
      <c r="Y51" s="28">
        <f>Y45*0.025/12</f>
        <v>14870.625</v>
      </c>
      <c r="Z51" s="28"/>
    </row>
    <row r="53" spans="8:27" x14ac:dyDescent="0.25">
      <c r="J53">
        <f>8.03+1.5</f>
        <v>9.5299999999999994</v>
      </c>
    </row>
    <row r="54" spans="8:27" x14ac:dyDescent="0.25">
      <c r="I54" t="s">
        <v>54</v>
      </c>
    </row>
    <row r="55" spans="8:27" x14ac:dyDescent="0.25">
      <c r="Y55" t="s">
        <v>41</v>
      </c>
    </row>
    <row r="57" spans="8:27" ht="15.75" x14ac:dyDescent="0.25">
      <c r="W57" s="11" t="s">
        <v>13</v>
      </c>
      <c r="X57" s="12"/>
      <c r="Y57" s="13">
        <v>5000</v>
      </c>
      <c r="Z57" s="14" t="s">
        <v>34</v>
      </c>
      <c r="AA57" t="s">
        <v>45</v>
      </c>
    </row>
    <row r="58" spans="8:27" ht="31.5" x14ac:dyDescent="0.25">
      <c r="W58" s="15" t="s">
        <v>14</v>
      </c>
      <c r="X58" s="12"/>
      <c r="Y58" s="13">
        <v>2500</v>
      </c>
      <c r="Z58" s="16"/>
    </row>
    <row r="59" spans="8:27" ht="15.75" x14ac:dyDescent="0.25">
      <c r="W59" s="11" t="s">
        <v>15</v>
      </c>
      <c r="X59" s="12"/>
      <c r="Y59" s="13">
        <f>Y57-Y58</f>
        <v>2500</v>
      </c>
      <c r="Z59" s="16"/>
    </row>
    <row r="60" spans="8:27" ht="15.75" x14ac:dyDescent="0.25">
      <c r="W60" s="11" t="s">
        <v>16</v>
      </c>
      <c r="X60" s="12"/>
      <c r="Y60" s="13">
        <f>Y58</f>
        <v>2500</v>
      </c>
      <c r="Z60" s="16"/>
    </row>
    <row r="61" spans="8:27" ht="15.75" x14ac:dyDescent="0.25">
      <c r="W61" s="11" t="s">
        <v>17</v>
      </c>
      <c r="X61" s="17"/>
      <c r="Y61" s="18">
        <f>Z61-Z62</f>
        <v>9</v>
      </c>
      <c r="Z61" s="19">
        <v>2024</v>
      </c>
    </row>
    <row r="62" spans="8:27" ht="15.75" x14ac:dyDescent="0.25">
      <c r="W62" s="11" t="s">
        <v>18</v>
      </c>
      <c r="X62" s="17"/>
      <c r="Y62" s="18">
        <f>Y63-Y61</f>
        <v>51</v>
      </c>
      <c r="Z62" s="18">
        <v>2015</v>
      </c>
      <c r="AA62" t="s">
        <v>44</v>
      </c>
    </row>
    <row r="63" spans="8:27" ht="15.75" x14ac:dyDescent="0.25">
      <c r="W63" s="11" t="s">
        <v>19</v>
      </c>
      <c r="X63" s="17"/>
      <c r="Y63" s="18">
        <v>60</v>
      </c>
      <c r="Z63" s="18"/>
    </row>
    <row r="64" spans="8:27" ht="31.5" x14ac:dyDescent="0.25">
      <c r="W64" s="15" t="s">
        <v>20</v>
      </c>
      <c r="X64" s="17"/>
      <c r="Y64" s="18">
        <f>90*Y61/Y63</f>
        <v>13.5</v>
      </c>
      <c r="Z64" s="18"/>
    </row>
    <row r="65" spans="23:26" ht="15.75" x14ac:dyDescent="0.25">
      <c r="W65" s="11"/>
      <c r="X65" s="20"/>
      <c r="Y65" s="21">
        <f>Y64%</f>
        <v>0.13500000000000001</v>
      </c>
      <c r="Z65" s="21"/>
    </row>
    <row r="66" spans="23:26" ht="15.75" x14ac:dyDescent="0.25">
      <c r="W66" s="11" t="s">
        <v>21</v>
      </c>
      <c r="X66" s="12"/>
      <c r="Y66" s="13">
        <f>Y60*Y65</f>
        <v>337.5</v>
      </c>
      <c r="Z66" s="16"/>
    </row>
    <row r="67" spans="23:26" ht="15.75" x14ac:dyDescent="0.25">
      <c r="W67" s="11" t="s">
        <v>22</v>
      </c>
      <c r="X67" s="12"/>
      <c r="Y67" s="13">
        <f>Y60-Y66</f>
        <v>2162.5</v>
      </c>
      <c r="Z67" s="16"/>
    </row>
    <row r="68" spans="23:26" ht="15.75" x14ac:dyDescent="0.25">
      <c r="W68" s="11" t="s">
        <v>15</v>
      </c>
      <c r="X68" s="12"/>
      <c r="Y68" s="13">
        <f>Y59</f>
        <v>2500</v>
      </c>
      <c r="Z68" s="16"/>
    </row>
    <row r="69" spans="23:26" ht="15.75" x14ac:dyDescent="0.25">
      <c r="W69" s="17"/>
      <c r="X69" s="12"/>
      <c r="Y69" s="13"/>
      <c r="Z69" s="16"/>
    </row>
    <row r="70" spans="23:26" ht="15.75" x14ac:dyDescent="0.25">
      <c r="W70" s="22" t="s">
        <v>23</v>
      </c>
      <c r="X70" s="23"/>
      <c r="Y70" s="14">
        <f>Y68+Y67</f>
        <v>4662.5</v>
      </c>
      <c r="Z70" s="16"/>
    </row>
    <row r="71" spans="23:26" ht="15.75" x14ac:dyDescent="0.25">
      <c r="W71" s="17"/>
      <c r="X71" s="17"/>
      <c r="Y71" s="18"/>
      <c r="Z71" s="18"/>
    </row>
    <row r="72" spans="23:26" ht="15.75" x14ac:dyDescent="0.25">
      <c r="W72" s="22" t="s">
        <v>30</v>
      </c>
      <c r="X72" s="24"/>
      <c r="Y72" s="19">
        <v>756</v>
      </c>
      <c r="Z72" s="18"/>
    </row>
    <row r="73" spans="23:26" ht="15.75" x14ac:dyDescent="0.25">
      <c r="W73" s="11" t="s">
        <v>24</v>
      </c>
      <c r="X73" s="25"/>
      <c r="Y73" s="26">
        <f>Y70*Y72+Z74</f>
        <v>3524850</v>
      </c>
      <c r="Z73" s="27"/>
    </row>
    <row r="74" spans="23:26" ht="15.75" x14ac:dyDescent="0.25">
      <c r="W74" s="11" t="s">
        <v>25</v>
      </c>
      <c r="X74" s="17"/>
      <c r="Y74" s="28">
        <f>Y73*0.9</f>
        <v>3172365</v>
      </c>
      <c r="Z74" s="29"/>
    </row>
    <row r="75" spans="23:26" ht="15.75" x14ac:dyDescent="0.25">
      <c r="W75" s="11" t="s">
        <v>26</v>
      </c>
      <c r="X75" s="17"/>
      <c r="Y75" s="28">
        <f>Y73*0.8</f>
        <v>2819880</v>
      </c>
      <c r="Z75" s="28"/>
    </row>
    <row r="76" spans="23:26" ht="15.75" x14ac:dyDescent="0.25">
      <c r="W76" s="11"/>
      <c r="X76" s="17"/>
      <c r="Y76" s="30"/>
      <c r="Z76" s="18"/>
    </row>
    <row r="77" spans="23:26" ht="15.75" x14ac:dyDescent="0.25">
      <c r="W77" s="31" t="s">
        <v>27</v>
      </c>
      <c r="X77" s="32"/>
      <c r="Y77" s="33">
        <f>Y58*Y72</f>
        <v>1890000</v>
      </c>
      <c r="Z77" s="33"/>
    </row>
    <row r="78" spans="23:26" ht="15.75" x14ac:dyDescent="0.25">
      <c r="W78" s="11" t="s">
        <v>28</v>
      </c>
      <c r="X78" s="17"/>
      <c r="Y78" s="30"/>
      <c r="Z78" s="30"/>
    </row>
    <row r="79" spans="23:26" ht="15.75" x14ac:dyDescent="0.25">
      <c r="W79" s="34" t="s">
        <v>29</v>
      </c>
      <c r="X79" s="30"/>
      <c r="Y79" s="28">
        <f>Y73*0.025/12</f>
        <v>7343.4375</v>
      </c>
      <c r="Z79" s="28"/>
    </row>
  </sheetData>
  <mergeCells count="7">
    <mergeCell ref="A15:T15"/>
    <mergeCell ref="A2:T2"/>
    <mergeCell ref="R36:V36"/>
    <mergeCell ref="S37:T37"/>
    <mergeCell ref="S41:T41"/>
    <mergeCell ref="S40:T40"/>
    <mergeCell ref="S31:V3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2024-04-15T08:57:15Z</dcterms:modified>
</cp:coreProperties>
</file>