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Sheet1" sheetId="1" r:id="rId1"/>
    <sheet name="Sheet6" sheetId="6" r:id="rId2"/>
    <sheet name="Sheet2" sheetId="2" r:id="rId3"/>
    <sheet name="Sheet3" sheetId="3" r:id="rId4"/>
    <sheet name="Sheet4" sheetId="4" r:id="rId5"/>
    <sheet name="Sheet5" sheetId="5" r:id="rId6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U39" i="1" l="1"/>
  <c r="U33" i="1"/>
  <c r="P33" i="1"/>
  <c r="U23" i="1"/>
  <c r="U24" i="1"/>
  <c r="U25" i="1"/>
  <c r="U26" i="1"/>
  <c r="U27" i="1"/>
  <c r="U28" i="1"/>
  <c r="U29" i="1"/>
  <c r="U30" i="1"/>
  <c r="U31" i="1"/>
  <c r="U32" i="1"/>
  <c r="U36" i="1"/>
  <c r="U37" i="1"/>
  <c r="T23" i="1"/>
  <c r="T24" i="1"/>
  <c r="T25" i="1"/>
  <c r="T26" i="1"/>
  <c r="T27" i="1"/>
  <c r="T28" i="1"/>
  <c r="T29" i="1"/>
  <c r="T30" i="1"/>
  <c r="T31" i="1"/>
  <c r="T32" i="1"/>
  <c r="T36" i="1"/>
  <c r="T37" i="1"/>
  <c r="S23" i="1"/>
  <c r="S24" i="1"/>
  <c r="S25" i="1"/>
  <c r="S26" i="1"/>
  <c r="S27" i="1"/>
  <c r="S28" i="1"/>
  <c r="S29" i="1"/>
  <c r="S30" i="1"/>
  <c r="S31" i="1"/>
  <c r="S32" i="1"/>
  <c r="S36" i="1"/>
  <c r="S37" i="1"/>
  <c r="P23" i="1"/>
  <c r="P24" i="1"/>
  <c r="P25" i="1"/>
  <c r="P26" i="1"/>
  <c r="P27" i="1"/>
  <c r="P28" i="1"/>
  <c r="P29" i="1"/>
  <c r="P30" i="1"/>
  <c r="P31" i="1"/>
  <c r="P32" i="1"/>
  <c r="P36" i="1"/>
  <c r="P37" i="1"/>
  <c r="P22" i="1"/>
  <c r="U22" i="1"/>
  <c r="T22" i="1"/>
  <c r="S22" i="1"/>
  <c r="O23" i="1"/>
  <c r="O24" i="1"/>
  <c r="O25" i="1"/>
  <c r="O26" i="1"/>
  <c r="O27" i="1"/>
  <c r="O28" i="1"/>
  <c r="O29" i="1"/>
  <c r="O30" i="1"/>
  <c r="O31" i="1"/>
  <c r="O32" i="1"/>
  <c r="O36" i="1"/>
  <c r="O37" i="1"/>
  <c r="O22" i="1"/>
  <c r="K9" i="1"/>
  <c r="K7" i="1"/>
  <c r="O15" i="1"/>
  <c r="O14" i="1"/>
  <c r="C11" i="1"/>
  <c r="K3" i="1"/>
  <c r="D44" i="1"/>
  <c r="E19" i="1"/>
  <c r="E44" i="1"/>
  <c r="E41" i="1"/>
  <c r="E40" i="1"/>
  <c r="F44" i="1" l="1"/>
  <c r="G44" i="1"/>
  <c r="H44" i="1"/>
  <c r="I44" i="1"/>
  <c r="F41" i="1"/>
  <c r="G41" i="1"/>
  <c r="H41" i="1"/>
  <c r="I41" i="1"/>
  <c r="C40" i="1"/>
  <c r="C41" i="1" s="1"/>
  <c r="C44" i="1" s="1"/>
  <c r="D40" i="1"/>
  <c r="D41" i="1" s="1"/>
  <c r="F40" i="1"/>
  <c r="G40" i="1"/>
  <c r="H40" i="1"/>
  <c r="I40" i="1"/>
  <c r="B44" i="1"/>
  <c r="B41" i="1"/>
  <c r="B40" i="1"/>
  <c r="K5" i="1"/>
  <c r="L1" i="1"/>
  <c r="F3" i="1"/>
  <c r="F2" i="1"/>
  <c r="G25" i="1"/>
  <c r="L3" i="1"/>
  <c r="E31" i="1"/>
  <c r="E30" i="1"/>
  <c r="E20" i="1"/>
  <c r="E21" i="1"/>
  <c r="E22" i="1"/>
  <c r="E23" i="1"/>
  <c r="E24" i="1"/>
  <c r="E26" i="1"/>
  <c r="E27" i="1"/>
  <c r="E28" i="1"/>
  <c r="E29" i="1"/>
  <c r="C14" i="1"/>
  <c r="D11" i="1"/>
  <c r="C8" i="1"/>
  <c r="C9" i="1"/>
  <c r="C10" i="1"/>
  <c r="C7" i="1"/>
</calcChain>
</file>

<file path=xl/sharedStrings.xml><?xml version="1.0" encoding="utf-8"?>
<sst xmlns="http://schemas.openxmlformats.org/spreadsheetml/2006/main" count="38" uniqueCount="34">
  <si>
    <t>27.03.2024</t>
  </si>
  <si>
    <t>Carpet</t>
  </si>
  <si>
    <t>Encl. Bal</t>
  </si>
  <si>
    <t>Adj. Terrace</t>
  </si>
  <si>
    <t>DB</t>
  </si>
  <si>
    <t>1st</t>
  </si>
  <si>
    <t>YOC</t>
  </si>
  <si>
    <t>area</t>
  </si>
  <si>
    <t>RERA no</t>
  </si>
  <si>
    <t>sch</t>
  </si>
  <si>
    <t>cc</t>
  </si>
  <si>
    <t>RERA</t>
  </si>
  <si>
    <t>Part OC</t>
  </si>
  <si>
    <t>BU</t>
  </si>
  <si>
    <t>Price Indicators</t>
  </si>
  <si>
    <t>CA</t>
  </si>
  <si>
    <t>BA</t>
  </si>
  <si>
    <t>SA</t>
  </si>
  <si>
    <t>Value</t>
  </si>
  <si>
    <t>ROC</t>
  </si>
  <si>
    <t>ROB</t>
  </si>
  <si>
    <t>ROS</t>
  </si>
  <si>
    <t>Rate</t>
  </si>
  <si>
    <t>FMV</t>
  </si>
  <si>
    <t>Insurable</t>
  </si>
  <si>
    <t>Guideline</t>
  </si>
  <si>
    <t>Rental</t>
  </si>
  <si>
    <t>LR</t>
  </si>
  <si>
    <t>Study</t>
  </si>
  <si>
    <t>Kitche</t>
  </si>
  <si>
    <t>Terrace</t>
  </si>
  <si>
    <t>Pass</t>
  </si>
  <si>
    <t>Toil</t>
  </si>
  <si>
    <t>Bed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</si>
</sst>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 * #,##0.00_ ;_ * \-#,##0.00_ ;_ * &quot;-&quot;??_ ;_ @_ "/>
    <numFmt numFmtId="166" formatCode="0.0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7">
    <xf numFmtId="0" fontId="0" fillId="0" borderId="0" xfId="0"/>
    <xf numFmtId="43" fontId="0" fillId="0" borderId="0" xfId="1" applyFont="1"/>
    <xf numFmtId="0" fontId="0" fillId="2" borderId="0" xfId="0" applyFill="1"/>
    <xf numFmtId="0" fontId="2" fillId="0" borderId="0" xfId="0" applyFont="1"/>
    <xf numFmtId="166" fontId="0" fillId="0" borderId="0" xfId="0" applyNumberFormat="1"/>
    <xf numFmtId="43" fontId="0" fillId="0" borderId="0" xfId="0" applyNumberFormat="1"/>
    <xf numFmtId="43" fontId="0" fillId="2" borderId="0" xfId="1" applyFon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379095</xdr:colOff>
      <xdr:row>44</xdr:row>
      <xdr:rowOff>189428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27</xdr:col>
      <xdr:colOff>379095</xdr:colOff>
      <xdr:row>94</xdr:row>
      <xdr:rowOff>189428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1500" y="95250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103</xdr:row>
      <xdr:rowOff>0</xdr:rowOff>
    </xdr:from>
    <xdr:to>
      <xdr:col>27</xdr:col>
      <xdr:colOff>379095</xdr:colOff>
      <xdr:row>147</xdr:row>
      <xdr:rowOff>189428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71500" y="196215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26</xdr:col>
      <xdr:colOff>379095</xdr:colOff>
      <xdr:row>198</xdr:row>
      <xdr:rowOff>189428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93370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211</xdr:row>
      <xdr:rowOff>0</xdr:rowOff>
    </xdr:from>
    <xdr:to>
      <xdr:col>26</xdr:col>
      <xdr:colOff>379095</xdr:colOff>
      <xdr:row>255</xdr:row>
      <xdr:rowOff>189428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401955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42</xdr:col>
      <xdr:colOff>0</xdr:colOff>
      <xdr:row>1</xdr:row>
      <xdr:rowOff>0</xdr:rowOff>
    </xdr:from>
    <xdr:to>
      <xdr:col>68</xdr:col>
      <xdr:colOff>379095</xdr:colOff>
      <xdr:row>45</xdr:row>
      <xdr:rowOff>189428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4003000" y="1905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43</xdr:col>
      <xdr:colOff>0</xdr:colOff>
      <xdr:row>56</xdr:row>
      <xdr:rowOff>0</xdr:rowOff>
    </xdr:from>
    <xdr:to>
      <xdr:col>69</xdr:col>
      <xdr:colOff>379095</xdr:colOff>
      <xdr:row>100</xdr:row>
      <xdr:rowOff>189428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4574500" y="106680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95</xdr:col>
      <xdr:colOff>285750</xdr:colOff>
      <xdr:row>0</xdr:row>
      <xdr:rowOff>0</xdr:rowOff>
    </xdr:from>
    <xdr:to>
      <xdr:col>122</xdr:col>
      <xdr:colOff>93345</xdr:colOff>
      <xdr:row>44</xdr:row>
      <xdr:rowOff>189428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4578250" y="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96</xdr:col>
      <xdr:colOff>0</xdr:colOff>
      <xdr:row>51</xdr:row>
      <xdr:rowOff>0</xdr:rowOff>
    </xdr:from>
    <xdr:to>
      <xdr:col>122</xdr:col>
      <xdr:colOff>379095</xdr:colOff>
      <xdr:row>95</xdr:row>
      <xdr:rowOff>189428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4864000" y="97155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96</xdr:col>
      <xdr:colOff>0</xdr:colOff>
      <xdr:row>102</xdr:row>
      <xdr:rowOff>0</xdr:rowOff>
    </xdr:from>
    <xdr:to>
      <xdr:col>122</xdr:col>
      <xdr:colOff>379095</xdr:colOff>
      <xdr:row>146</xdr:row>
      <xdr:rowOff>189428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4864000" y="19431000"/>
          <a:ext cx="15238095" cy="85714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544788</xdr:colOff>
      <xdr:row>36</xdr:row>
      <xdr:rowOff>181957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346388" cy="703995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96540</xdr:colOff>
      <xdr:row>34</xdr:row>
      <xdr:rowOff>115220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240540" cy="659222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344820</xdr:colOff>
      <xdr:row>32</xdr:row>
      <xdr:rowOff>29430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56020" cy="61254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4"/>
  <sheetViews>
    <sheetView tabSelected="1" workbookViewId="0">
      <selection activeCell="K7" sqref="K7"/>
    </sheetView>
  </sheetViews>
  <sheetFormatPr defaultRowHeight="15" x14ac:dyDescent="0.25"/>
  <cols>
    <col min="11" max="12" width="12.5703125" bestFit="1" customWidth="1"/>
  </cols>
  <sheetData>
    <row r="1" spans="1:17" x14ac:dyDescent="0.25">
      <c r="A1" t="s">
        <v>0</v>
      </c>
      <c r="F1">
        <v>26620</v>
      </c>
      <c r="I1" s="2"/>
      <c r="J1" s="2" t="s">
        <v>1</v>
      </c>
      <c r="K1" s="6">
        <v>812</v>
      </c>
      <c r="L1" s="6">
        <f>K1*1.1</f>
        <v>893.2</v>
      </c>
    </row>
    <row r="2" spans="1:17" x14ac:dyDescent="0.25">
      <c r="A2">
        <v>6560748</v>
      </c>
      <c r="F2">
        <f>F1/100*110</f>
        <v>29282</v>
      </c>
      <c r="I2" s="2"/>
      <c r="J2" s="2" t="s">
        <v>22</v>
      </c>
      <c r="K2" s="6">
        <v>10000</v>
      </c>
      <c r="L2" s="6"/>
    </row>
    <row r="3" spans="1:17" x14ac:dyDescent="0.25">
      <c r="F3">
        <f>F2/10.764</f>
        <v>2720.3641768859161</v>
      </c>
      <c r="I3" s="2"/>
      <c r="J3" s="2" t="s">
        <v>23</v>
      </c>
      <c r="K3" s="6">
        <f>K2*K1</f>
        <v>8120000</v>
      </c>
      <c r="L3" s="6">
        <f>K3*80%</f>
        <v>6496000</v>
      </c>
    </row>
    <row r="4" spans="1:17" x14ac:dyDescent="0.25">
      <c r="A4" t="s">
        <v>6</v>
      </c>
      <c r="B4">
        <v>2023</v>
      </c>
      <c r="I4" s="2"/>
      <c r="J4" s="2"/>
      <c r="K4" s="6"/>
      <c r="L4" s="6"/>
    </row>
    <row r="5" spans="1:17" x14ac:dyDescent="0.25">
      <c r="I5" s="2"/>
      <c r="J5" s="2" t="s">
        <v>24</v>
      </c>
      <c r="K5" s="6">
        <f>L1*2700</f>
        <v>2411640</v>
      </c>
      <c r="L5" s="6"/>
      <c r="P5">
        <v>6</v>
      </c>
      <c r="Q5" t="s">
        <v>5</v>
      </c>
    </row>
    <row r="6" spans="1:17" x14ac:dyDescent="0.25">
      <c r="I6" s="2"/>
      <c r="J6" s="2"/>
      <c r="K6" s="6"/>
      <c r="L6" s="6"/>
      <c r="P6">
        <v>18</v>
      </c>
      <c r="Q6" t="s">
        <v>7</v>
      </c>
    </row>
    <row r="7" spans="1:17" x14ac:dyDescent="0.25">
      <c r="A7" t="s">
        <v>1</v>
      </c>
      <c r="B7">
        <v>59.46</v>
      </c>
      <c r="C7">
        <f>B7*10.764</f>
        <v>640.02743999999996</v>
      </c>
      <c r="D7">
        <v>640</v>
      </c>
      <c r="E7">
        <v>7000000</v>
      </c>
      <c r="I7" s="2"/>
      <c r="J7" s="2" t="s">
        <v>25</v>
      </c>
      <c r="K7" s="6">
        <f>L1*5702</f>
        <v>5093026.4000000004</v>
      </c>
      <c r="L7" s="6"/>
      <c r="P7">
        <v>18</v>
      </c>
      <c r="Q7" t="s">
        <v>8</v>
      </c>
    </row>
    <row r="8" spans="1:17" x14ac:dyDescent="0.25">
      <c r="A8" t="s">
        <v>2</v>
      </c>
      <c r="B8">
        <v>6.69</v>
      </c>
      <c r="C8">
        <f t="shared" ref="C8:C10" si="0">B8*10.764</f>
        <v>72.011160000000004</v>
      </c>
      <c r="D8">
        <v>72</v>
      </c>
      <c r="I8" s="2"/>
      <c r="J8" s="2"/>
      <c r="K8" s="6"/>
      <c r="L8" s="6"/>
      <c r="P8">
        <v>49</v>
      </c>
      <c r="Q8" t="s">
        <v>9</v>
      </c>
    </row>
    <row r="9" spans="1:17" x14ac:dyDescent="0.25">
      <c r="A9" t="s">
        <v>3</v>
      </c>
      <c r="B9">
        <v>6.22</v>
      </c>
      <c r="C9">
        <f t="shared" si="0"/>
        <v>66.952079999999995</v>
      </c>
      <c r="D9">
        <v>67</v>
      </c>
      <c r="I9" s="2"/>
      <c r="J9" s="2" t="s">
        <v>26</v>
      </c>
      <c r="K9" s="6">
        <f>K3*0.025/12</f>
        <v>16916.666666666668</v>
      </c>
      <c r="L9" s="6"/>
      <c r="P9">
        <v>67</v>
      </c>
      <c r="Q9" t="s">
        <v>10</v>
      </c>
    </row>
    <row r="10" spans="1:17" x14ac:dyDescent="0.25">
      <c r="A10" t="s">
        <v>4</v>
      </c>
      <c r="B10">
        <v>3.07</v>
      </c>
      <c r="C10">
        <f t="shared" si="0"/>
        <v>33.045479999999998</v>
      </c>
      <c r="D10">
        <v>33</v>
      </c>
      <c r="L10" s="1"/>
      <c r="P10">
        <v>68</v>
      </c>
      <c r="Q10" t="s">
        <v>11</v>
      </c>
    </row>
    <row r="11" spans="1:17" x14ac:dyDescent="0.25">
      <c r="C11">
        <f>SUM(C7:C10)</f>
        <v>812.03616</v>
      </c>
      <c r="D11">
        <f>SUM(D7:D10)</f>
        <v>812</v>
      </c>
      <c r="L11" s="1"/>
      <c r="P11">
        <v>69</v>
      </c>
      <c r="Q11" t="s">
        <v>12</v>
      </c>
    </row>
    <row r="12" spans="1:17" x14ac:dyDescent="0.25">
      <c r="K12" s="1"/>
      <c r="L12" s="1"/>
    </row>
    <row r="13" spans="1:17" x14ac:dyDescent="0.25">
      <c r="K13" s="5"/>
      <c r="O13">
        <v>55800</v>
      </c>
    </row>
    <row r="14" spans="1:17" x14ac:dyDescent="0.25">
      <c r="A14" t="s">
        <v>13</v>
      </c>
      <c r="B14">
        <v>76.141999999999996</v>
      </c>
      <c r="C14">
        <f>B14*10.764</f>
        <v>819.59248799999989</v>
      </c>
      <c r="K14" s="5"/>
      <c r="O14">
        <f>O13/100*110</f>
        <v>61380</v>
      </c>
    </row>
    <row r="15" spans="1:17" x14ac:dyDescent="0.25">
      <c r="O15">
        <f>O14/10.764</f>
        <v>5702.3411371237462</v>
      </c>
    </row>
    <row r="17" spans="1:21" x14ac:dyDescent="0.25">
      <c r="A17" t="s">
        <v>14</v>
      </c>
    </row>
    <row r="18" spans="1:21" x14ac:dyDescent="0.25">
      <c r="A18" t="s">
        <v>15</v>
      </c>
      <c r="B18" t="s">
        <v>16</v>
      </c>
      <c r="C18" t="s">
        <v>17</v>
      </c>
      <c r="D18" t="s">
        <v>18</v>
      </c>
      <c r="E18" t="s">
        <v>19</v>
      </c>
      <c r="F18" t="s">
        <v>20</v>
      </c>
      <c r="G18" t="s">
        <v>21</v>
      </c>
    </row>
    <row r="19" spans="1:21" x14ac:dyDescent="0.25">
      <c r="A19">
        <v>813</v>
      </c>
      <c r="D19">
        <v>7900000</v>
      </c>
      <c r="E19">
        <f>D19/A19</f>
        <v>9717.0971709717105</v>
      </c>
    </row>
    <row r="20" spans="1:21" x14ac:dyDescent="0.25">
      <c r="A20">
        <v>562</v>
      </c>
      <c r="D20">
        <v>5587000</v>
      </c>
      <c r="E20">
        <f t="shared" ref="E20:E31" si="1">D20/A20</f>
        <v>9941.2811387900365</v>
      </c>
    </row>
    <row r="21" spans="1:21" x14ac:dyDescent="0.25">
      <c r="A21">
        <v>813</v>
      </c>
      <c r="D21">
        <v>8080000</v>
      </c>
      <c r="E21">
        <f t="shared" si="1"/>
        <v>9938.4993849938492</v>
      </c>
    </row>
    <row r="22" spans="1:21" x14ac:dyDescent="0.25">
      <c r="A22">
        <v>740</v>
      </c>
      <c r="D22">
        <v>6150000</v>
      </c>
      <c r="E22">
        <f t="shared" si="1"/>
        <v>8310.8108108108099</v>
      </c>
      <c r="L22" t="s">
        <v>27</v>
      </c>
      <c r="M22">
        <v>3.11</v>
      </c>
      <c r="N22">
        <v>6.29</v>
      </c>
      <c r="O22" s="4">
        <f>M22*N22</f>
        <v>19.561899999999998</v>
      </c>
      <c r="P22" s="4">
        <f>O22*10.764</f>
        <v>210.56429159999996</v>
      </c>
      <c r="Q22" s="3">
        <v>3.28084</v>
      </c>
      <c r="S22" s="4">
        <f>Q22*M22</f>
        <v>10.203412399999999</v>
      </c>
      <c r="T22" s="4">
        <f>Q22*N22</f>
        <v>20.636483599999998</v>
      </c>
      <c r="U22" s="4">
        <f>S22*T22</f>
        <v>210.5625526566366</v>
      </c>
    </row>
    <row r="23" spans="1:21" x14ac:dyDescent="0.25">
      <c r="A23">
        <v>811</v>
      </c>
      <c r="D23">
        <v>6800000</v>
      </c>
      <c r="E23">
        <f t="shared" si="1"/>
        <v>8384.7102342786675</v>
      </c>
      <c r="M23">
        <v>1.05</v>
      </c>
      <c r="N23">
        <v>1.1499999999999999</v>
      </c>
      <c r="O23" s="4">
        <f t="shared" ref="O23:O37" si="2">M23*N23</f>
        <v>1.2075</v>
      </c>
      <c r="P23" s="4">
        <f t="shared" ref="P23:P37" si="3">O23*10.764</f>
        <v>12.997529999999999</v>
      </c>
      <c r="Q23" s="3">
        <v>3.28084</v>
      </c>
      <c r="S23" s="4">
        <f t="shared" ref="S23:S37" si="4">Q23*M23</f>
        <v>3.4448820000000002</v>
      </c>
      <c r="T23" s="4">
        <f t="shared" ref="T23:T37" si="5">Q23*N23</f>
        <v>3.7729659999999998</v>
      </c>
      <c r="U23" s="4">
        <f t="shared" ref="U23:U37" si="6">S23*T23</f>
        <v>12.997422660012001</v>
      </c>
    </row>
    <row r="24" spans="1:21" x14ac:dyDescent="0.25">
      <c r="A24">
        <v>738</v>
      </c>
      <c r="D24">
        <v>6860000</v>
      </c>
      <c r="E24">
        <f t="shared" si="1"/>
        <v>9295.3929539295386</v>
      </c>
      <c r="L24" t="s">
        <v>28</v>
      </c>
      <c r="M24">
        <v>2.2999999999999998</v>
      </c>
      <c r="N24">
        <v>2.61</v>
      </c>
      <c r="O24" s="4">
        <f t="shared" si="2"/>
        <v>6.0029999999999992</v>
      </c>
      <c r="P24" s="4">
        <f t="shared" si="3"/>
        <v>64.616291999999987</v>
      </c>
      <c r="Q24" s="3">
        <v>3.28084</v>
      </c>
      <c r="S24" s="4">
        <f t="shared" si="4"/>
        <v>7.5459319999999996</v>
      </c>
      <c r="T24" s="4">
        <f t="shared" si="5"/>
        <v>8.5629923999999988</v>
      </c>
      <c r="U24" s="4">
        <f t="shared" si="6"/>
        <v>64.615758366916793</v>
      </c>
    </row>
    <row r="25" spans="1:21" x14ac:dyDescent="0.25">
      <c r="C25">
        <v>530</v>
      </c>
      <c r="D25">
        <v>2500000</v>
      </c>
      <c r="G25">
        <f>D25/C25</f>
        <v>4716.9811320754716</v>
      </c>
      <c r="L25" t="s">
        <v>29</v>
      </c>
      <c r="M25">
        <v>2.4500000000000002</v>
      </c>
      <c r="N25">
        <v>2.67</v>
      </c>
      <c r="O25" s="4">
        <f t="shared" si="2"/>
        <v>6.5415000000000001</v>
      </c>
      <c r="P25" s="4">
        <f t="shared" si="3"/>
        <v>70.412706</v>
      </c>
      <c r="Q25" s="3">
        <v>3.28084</v>
      </c>
      <c r="S25" s="4">
        <f t="shared" si="4"/>
        <v>8.0380580000000013</v>
      </c>
      <c r="T25" s="4">
        <f t="shared" si="5"/>
        <v>8.7598427999999995</v>
      </c>
      <c r="U25" s="4">
        <f t="shared" si="6"/>
        <v>70.412124497282406</v>
      </c>
    </row>
    <row r="26" spans="1:21" x14ac:dyDescent="0.25">
      <c r="A26">
        <v>614</v>
      </c>
      <c r="D26">
        <v>6500000</v>
      </c>
      <c r="E26">
        <f t="shared" si="1"/>
        <v>10586.319218241042</v>
      </c>
      <c r="L26" t="s">
        <v>31</v>
      </c>
      <c r="M26">
        <v>1.45</v>
      </c>
      <c r="N26">
        <v>1.1399999999999999</v>
      </c>
      <c r="O26" s="4">
        <f t="shared" si="2"/>
        <v>1.6529999999999998</v>
      </c>
      <c r="P26" s="4">
        <f t="shared" si="3"/>
        <v>17.792891999999998</v>
      </c>
      <c r="Q26" s="3">
        <v>3.28084</v>
      </c>
      <c r="S26" s="4">
        <f t="shared" si="4"/>
        <v>4.7572179999999999</v>
      </c>
      <c r="T26" s="4">
        <f t="shared" si="5"/>
        <v>3.7401575999999999</v>
      </c>
      <c r="U26" s="4">
        <f t="shared" si="6"/>
        <v>17.7927450575568</v>
      </c>
    </row>
    <row r="27" spans="1:21" x14ac:dyDescent="0.25">
      <c r="A27">
        <v>641</v>
      </c>
      <c r="D27">
        <v>7000000</v>
      </c>
      <c r="E27">
        <f t="shared" si="1"/>
        <v>10920.436817472699</v>
      </c>
      <c r="L27" t="s">
        <v>32</v>
      </c>
      <c r="M27">
        <v>1.77</v>
      </c>
      <c r="N27">
        <v>1.3</v>
      </c>
      <c r="O27" s="4">
        <f t="shared" si="2"/>
        <v>2.3010000000000002</v>
      </c>
      <c r="P27" s="4">
        <f t="shared" si="3"/>
        <v>24.767963999999999</v>
      </c>
      <c r="Q27" s="3">
        <v>3.28084</v>
      </c>
      <c r="S27" s="4">
        <f t="shared" si="4"/>
        <v>5.8070868000000004</v>
      </c>
      <c r="T27" s="4">
        <f t="shared" si="5"/>
        <v>4.2650920000000001</v>
      </c>
      <c r="U27" s="4">
        <f t="shared" si="6"/>
        <v>24.767759453985601</v>
      </c>
    </row>
    <row r="28" spans="1:21" x14ac:dyDescent="0.25">
      <c r="A28">
        <v>640</v>
      </c>
      <c r="D28">
        <v>7800000</v>
      </c>
      <c r="E28">
        <f t="shared" si="1"/>
        <v>12187.5</v>
      </c>
      <c r="L28" t="s">
        <v>33</v>
      </c>
      <c r="M28">
        <v>3.4</v>
      </c>
      <c r="N28">
        <v>2.75</v>
      </c>
      <c r="O28" s="4">
        <f t="shared" si="2"/>
        <v>9.35</v>
      </c>
      <c r="P28" s="4">
        <f t="shared" si="3"/>
        <v>100.64339999999999</v>
      </c>
      <c r="Q28" s="3">
        <v>3.28084</v>
      </c>
      <c r="S28" s="4">
        <f t="shared" si="4"/>
        <v>11.154855999999999</v>
      </c>
      <c r="T28" s="4">
        <f t="shared" si="5"/>
        <v>9.0223099999999992</v>
      </c>
      <c r="U28" s="4">
        <f t="shared" si="6"/>
        <v>100.64256883735997</v>
      </c>
    </row>
    <row r="29" spans="1:21" x14ac:dyDescent="0.25">
      <c r="A29">
        <v>635</v>
      </c>
      <c r="D29">
        <v>6860000</v>
      </c>
      <c r="E29">
        <f t="shared" si="1"/>
        <v>10803.149606299212</v>
      </c>
      <c r="M29">
        <v>1.4</v>
      </c>
      <c r="N29">
        <v>0.45</v>
      </c>
      <c r="O29" s="4">
        <f t="shared" si="2"/>
        <v>0.63</v>
      </c>
      <c r="P29" s="4">
        <f t="shared" si="3"/>
        <v>6.78132</v>
      </c>
      <c r="Q29" s="3">
        <v>3.28084</v>
      </c>
      <c r="S29" s="4">
        <f t="shared" si="4"/>
        <v>4.5931759999999997</v>
      </c>
      <c r="T29" s="4">
        <f t="shared" si="5"/>
        <v>1.476378</v>
      </c>
      <c r="U29" s="4">
        <f t="shared" si="6"/>
        <v>6.7812639965279997</v>
      </c>
    </row>
    <row r="30" spans="1:21" x14ac:dyDescent="0.25">
      <c r="A30">
        <v>649</v>
      </c>
      <c r="D30">
        <v>6449000</v>
      </c>
      <c r="E30">
        <f t="shared" si="1"/>
        <v>9936.8258859784291</v>
      </c>
      <c r="L30" t="s">
        <v>33</v>
      </c>
      <c r="M30">
        <v>3</v>
      </c>
      <c r="N30">
        <v>3.1</v>
      </c>
      <c r="O30" s="4">
        <f t="shared" si="2"/>
        <v>9.3000000000000007</v>
      </c>
      <c r="P30" s="4">
        <f t="shared" si="3"/>
        <v>100.1052</v>
      </c>
      <c r="Q30" s="3">
        <v>3.28084</v>
      </c>
      <c r="S30" s="4">
        <f t="shared" si="4"/>
        <v>9.8425200000000004</v>
      </c>
      <c r="T30" s="4">
        <f t="shared" si="5"/>
        <v>10.170604000000001</v>
      </c>
      <c r="U30" s="4">
        <f t="shared" si="6"/>
        <v>100.10437328208002</v>
      </c>
    </row>
    <row r="31" spans="1:21" x14ac:dyDescent="0.25">
      <c r="A31">
        <v>872</v>
      </c>
      <c r="D31">
        <v>8665000</v>
      </c>
      <c r="E31">
        <f t="shared" si="1"/>
        <v>9936.9266055045864</v>
      </c>
      <c r="M31">
        <v>1.23</v>
      </c>
      <c r="N31">
        <v>0.65</v>
      </c>
      <c r="O31" s="4">
        <f t="shared" si="2"/>
        <v>0.79949999999999999</v>
      </c>
      <c r="P31" s="4">
        <f t="shared" si="3"/>
        <v>8.6058179999999993</v>
      </c>
      <c r="Q31" s="3">
        <v>3.28084</v>
      </c>
      <c r="S31" s="4">
        <f t="shared" si="4"/>
        <v>4.0354331999999999</v>
      </c>
      <c r="T31" s="4">
        <f t="shared" si="5"/>
        <v>2.1325460000000001</v>
      </c>
      <c r="U31" s="4">
        <f t="shared" si="6"/>
        <v>8.6057469289271999</v>
      </c>
    </row>
    <row r="32" spans="1:21" x14ac:dyDescent="0.25">
      <c r="L32" t="s">
        <v>32</v>
      </c>
      <c r="M32">
        <v>1.24</v>
      </c>
      <c r="N32">
        <v>2.4</v>
      </c>
      <c r="O32" s="4">
        <f t="shared" si="2"/>
        <v>2.976</v>
      </c>
      <c r="P32" s="4">
        <f t="shared" si="3"/>
        <v>32.033663999999995</v>
      </c>
      <c r="Q32" s="3">
        <v>3.28084</v>
      </c>
      <c r="S32" s="4">
        <f t="shared" si="4"/>
        <v>4.0682416000000003</v>
      </c>
      <c r="T32" s="4">
        <f t="shared" si="5"/>
        <v>7.8740159999999992</v>
      </c>
      <c r="U32" s="4">
        <f t="shared" si="6"/>
        <v>32.033399450265598</v>
      </c>
    </row>
    <row r="33" spans="2:21" x14ac:dyDescent="0.25">
      <c r="O33" s="4"/>
      <c r="P33" s="4">
        <f>SUM(P22:P32)</f>
        <v>649.32107759999997</v>
      </c>
      <c r="Q33" s="3">
        <v>3.28084</v>
      </c>
      <c r="S33" s="4"/>
      <c r="T33" s="4"/>
      <c r="U33" s="4">
        <f>SUM(U22:U32)</f>
        <v>649.31571518755095</v>
      </c>
    </row>
    <row r="34" spans="2:21" x14ac:dyDescent="0.25">
      <c r="O34" s="4"/>
      <c r="P34" s="4"/>
      <c r="Q34" s="3">
        <v>3.28084</v>
      </c>
      <c r="S34" s="4"/>
      <c r="T34" s="4"/>
      <c r="U34" s="4"/>
    </row>
    <row r="35" spans="2:21" x14ac:dyDescent="0.25">
      <c r="O35" s="4"/>
      <c r="P35" s="4"/>
      <c r="Q35" s="3">
        <v>3.28084</v>
      </c>
      <c r="S35" s="4"/>
      <c r="T35" s="4"/>
      <c r="U35" s="4"/>
    </row>
    <row r="36" spans="2:21" x14ac:dyDescent="0.25">
      <c r="B36">
        <v>56.3</v>
      </c>
      <c r="C36">
        <v>59.46</v>
      </c>
      <c r="D36">
        <v>56.76</v>
      </c>
      <c r="E36" s="2">
        <v>55.18</v>
      </c>
      <c r="L36" t="s">
        <v>30</v>
      </c>
      <c r="M36">
        <v>1.75</v>
      </c>
      <c r="N36">
        <v>3.53</v>
      </c>
      <c r="O36" s="4">
        <f t="shared" si="2"/>
        <v>6.1774999999999993</v>
      </c>
      <c r="P36" s="4">
        <f t="shared" si="3"/>
        <v>66.494609999999994</v>
      </c>
      <c r="Q36" s="3">
        <v>3.28084</v>
      </c>
      <c r="S36" s="4">
        <f t="shared" si="4"/>
        <v>5.7414699999999996</v>
      </c>
      <c r="T36" s="4">
        <f t="shared" si="5"/>
        <v>11.581365199999999</v>
      </c>
      <c r="U36" s="4">
        <f t="shared" si="6"/>
        <v>66.494060854843994</v>
      </c>
    </row>
    <row r="37" spans="2:21" x14ac:dyDescent="0.25">
      <c r="B37">
        <v>7.99</v>
      </c>
      <c r="C37">
        <v>6.04</v>
      </c>
      <c r="D37">
        <v>8.27</v>
      </c>
      <c r="E37" s="2">
        <v>5.76</v>
      </c>
      <c r="L37" t="s">
        <v>4</v>
      </c>
      <c r="M37">
        <v>1.67</v>
      </c>
      <c r="N37">
        <v>1.9</v>
      </c>
      <c r="O37" s="4">
        <f t="shared" si="2"/>
        <v>3.1729999999999996</v>
      </c>
      <c r="P37" s="4">
        <f t="shared" si="3"/>
        <v>34.154171999999996</v>
      </c>
      <c r="Q37" s="3">
        <v>3.28084</v>
      </c>
      <c r="S37" s="4">
        <f t="shared" si="4"/>
        <v>5.4790028</v>
      </c>
      <c r="T37" s="4">
        <f t="shared" si="5"/>
        <v>6.2335959999999995</v>
      </c>
      <c r="U37" s="4">
        <f t="shared" si="6"/>
        <v>34.153889938068794</v>
      </c>
    </row>
    <row r="38" spans="2:21" x14ac:dyDescent="0.25">
      <c r="B38">
        <v>6.22</v>
      </c>
      <c r="C38">
        <v>6.22</v>
      </c>
      <c r="D38">
        <v>6.22</v>
      </c>
      <c r="E38" s="2">
        <v>6.22</v>
      </c>
      <c r="Q38" s="3"/>
    </row>
    <row r="39" spans="2:21" x14ac:dyDescent="0.25">
      <c r="B39">
        <v>3.07</v>
      </c>
      <c r="C39">
        <v>3.34</v>
      </c>
      <c r="D39">
        <v>2.79</v>
      </c>
      <c r="E39" s="2"/>
      <c r="U39" s="4">
        <f>U33+U36+U37</f>
        <v>749.9636659804637</v>
      </c>
    </row>
    <row r="40" spans="2:21" x14ac:dyDescent="0.25">
      <c r="B40">
        <f>SUM(B36:B39)</f>
        <v>73.579999999999984</v>
      </c>
      <c r="C40">
        <f t="shared" ref="C40:I40" si="7">SUM(C36:C39)</f>
        <v>75.06</v>
      </c>
      <c r="D40">
        <f t="shared" si="7"/>
        <v>74.040000000000006</v>
      </c>
      <c r="E40" s="2">
        <f>SUM(E36:E39)</f>
        <v>67.16</v>
      </c>
      <c r="F40">
        <f t="shared" si="7"/>
        <v>0</v>
      </c>
      <c r="G40">
        <f t="shared" si="7"/>
        <v>0</v>
      </c>
      <c r="H40">
        <f t="shared" si="7"/>
        <v>0</v>
      </c>
      <c r="I40">
        <f t="shared" si="7"/>
        <v>0</v>
      </c>
    </row>
    <row r="41" spans="2:21" x14ac:dyDescent="0.25">
      <c r="B41">
        <f>B40*10.764</f>
        <v>792.0151199999998</v>
      </c>
      <c r="C41">
        <f t="shared" ref="C41:I41" si="8">C40*10.764</f>
        <v>807.94583999999998</v>
      </c>
      <c r="D41">
        <f t="shared" si="8"/>
        <v>796.96656000000007</v>
      </c>
      <c r="E41" s="2">
        <f>E40*10.764</f>
        <v>722.91023999999993</v>
      </c>
      <c r="F41">
        <f t="shared" si="8"/>
        <v>0</v>
      </c>
      <c r="G41">
        <f t="shared" si="8"/>
        <v>0</v>
      </c>
      <c r="H41">
        <f t="shared" si="8"/>
        <v>0</v>
      </c>
      <c r="I41">
        <f t="shared" si="8"/>
        <v>0</v>
      </c>
    </row>
    <row r="42" spans="2:21" x14ac:dyDescent="0.25">
      <c r="E42" s="2"/>
    </row>
    <row r="43" spans="2:21" x14ac:dyDescent="0.25">
      <c r="B43">
        <v>6887850</v>
      </c>
      <c r="C43">
        <v>6935514</v>
      </c>
      <c r="D43">
        <v>6934579</v>
      </c>
      <c r="E43" s="2">
        <v>8850467</v>
      </c>
    </row>
    <row r="44" spans="2:21" x14ac:dyDescent="0.25">
      <c r="B44">
        <f>B43/B41</f>
        <v>8696.6142767577494</v>
      </c>
      <c r="C44">
        <f t="shared" ref="C44:I44" si="9">C43/C41</f>
        <v>8584.132322532907</v>
      </c>
      <c r="D44">
        <f>D43/D41</f>
        <v>8701.2170247143113</v>
      </c>
      <c r="E44" s="2">
        <f>E43/E41</f>
        <v>12242.829759888311</v>
      </c>
      <c r="F44" t="e">
        <f t="shared" si="9"/>
        <v>#DIV/0!</v>
      </c>
      <c r="G44" t="e">
        <f t="shared" si="9"/>
        <v>#DIV/0!</v>
      </c>
      <c r="H44" t="e">
        <f t="shared" si="9"/>
        <v>#DIV/0!</v>
      </c>
      <c r="I44" t="e">
        <f t="shared" si="9"/>
        <v>#DIV/0!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O61" zoomScale="85" zoomScaleNormal="85" workbookViewId="0">
      <selection activeCell="CS103" sqref="CS103:CT103"/>
    </sheetView>
  </sheetViews>
  <sheetFormatPr defaultRowHeight="15" x14ac:dyDescent="0.25"/>
  <cols>
    <col min="34" max="34" width="9.140625" customWidth="1"/>
  </cols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Sheet1</vt:lpstr>
      <vt:lpstr>Sheet6</vt:lpstr>
      <vt:lpstr>Sheet2</vt:lpstr>
      <vt:lpstr>Sheet3</vt:lpstr>
      <vt:lpstr>Sheet4</vt:lpstr>
      <vt:lpstr>Sheet5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2024-03-30T12:10:29Z</dcterms:modified>
</cp:coreProperties>
</file>