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561E1CD-01A7-4AA8-8226-7AB35AB2A29F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5" i="1" l="1"/>
  <c r="K35" i="1" s="1"/>
  <c r="J33" i="1"/>
  <c r="I16" i="1"/>
  <c r="K33" i="1"/>
  <c r="J34" i="1"/>
  <c r="H34" i="1"/>
  <c r="H29" i="1"/>
  <c r="H28" i="1"/>
  <c r="D29" i="1"/>
  <c r="C29" i="1"/>
  <c r="I28" i="1"/>
  <c r="I27" i="1"/>
  <c r="H27" i="1"/>
  <c r="H26" i="1"/>
  <c r="C26" i="1"/>
  <c r="E18" i="1"/>
  <c r="B18" i="1" l="1"/>
  <c r="H16" i="1"/>
  <c r="F16" i="1"/>
  <c r="A35" i="1"/>
  <c r="A34" i="1"/>
  <c r="A33" i="1"/>
  <c r="H35" i="1"/>
  <c r="I35" i="1" s="1"/>
  <c r="F37" i="1"/>
  <c r="G37" i="1" s="1"/>
  <c r="C38" i="1" l="1"/>
  <c r="F35" i="1"/>
  <c r="F39" i="1"/>
  <c r="G39" i="1" s="1"/>
  <c r="C39" i="1"/>
  <c r="F38" i="1"/>
  <c r="C37" i="1"/>
  <c r="C36" i="1"/>
  <c r="F36" i="1"/>
  <c r="G36" i="1" s="1"/>
  <c r="B10" i="1"/>
  <c r="B11" i="1" s="1"/>
  <c r="B8" i="1"/>
  <c r="B6" i="1"/>
  <c r="B5" i="1"/>
  <c r="B14" i="1" s="1"/>
  <c r="G35" i="1" l="1"/>
  <c r="G38" i="1"/>
  <c r="B12" i="1"/>
  <c r="B13" i="1" s="1"/>
  <c r="B15" i="1" s="1"/>
  <c r="B17" i="1" s="1"/>
  <c r="C35" i="1"/>
  <c r="C34" i="1"/>
  <c r="C33" i="1"/>
  <c r="B19" i="1" l="1"/>
  <c r="I29" i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31" i="1"/>
  <c r="H25" i="1" l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<sst xmlns="http://schemas.openxmlformats.org/spreadsheetml/2006/main" count="27" uniqueCount="25">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</sst>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0" fillId="0" borderId="0" xfId="0" applyNumberForma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11" fillId="0" borderId="1" xfId="1" applyFont="1" applyFill="1" applyBorder="1"/>
    <xf numFmtId="0" fontId="4" fillId="0" borderId="0" xfId="0" applyFont="1"/>
    <xf numFmtId="0" fontId="6" fillId="0" borderId="0" xfId="0" applyFont="1"/>
    <xf numFmtId="0" fontId="9" fillId="0" borderId="1" xfId="0" applyFont="1" applyBorder="1"/>
    <xf numFmtId="0" fontId="10" fillId="0" borderId="1" xfId="0" applyFont="1" applyBorder="1" applyAlignment="1">
      <alignment horizontal="center" wrapText="1"/>
    </xf>
    <xf numFmtId="43" fontId="9" fillId="0" borderId="1" xfId="0" applyNumberFormat="1" applyFont="1" applyBorder="1"/>
    <xf numFmtId="43" fontId="3" fillId="0" borderId="0" xfId="1" applyFont="1" applyFill="1" applyBorder="1"/>
    <xf numFmtId="43" fontId="2" fillId="0" borderId="0" xfId="1" applyFont="1" applyFill="1" applyBorder="1"/>
    <xf numFmtId="0" fontId="9" fillId="0" borderId="1" xfId="0" applyFont="1" applyBorder="1" applyAlignment="1">
      <alignment wrapText="1"/>
    </xf>
    <xf numFmtId="0" fontId="10" fillId="0" borderId="5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5" fillId="0" borderId="1" xfId="0" applyFont="1" applyBorder="1"/>
    <xf numFmtId="43" fontId="14" fillId="0" borderId="0" xfId="1" applyFont="1" applyFill="1" applyBorder="1"/>
    <xf numFmtId="43" fontId="15" fillId="0" borderId="1" xfId="0" applyNumberFormat="1" applyFont="1" applyBorder="1"/>
    <xf numFmtId="0" fontId="11" fillId="0" borderId="1" xfId="0" applyFont="1" applyBorder="1"/>
    <xf numFmtId="0" fontId="9" fillId="0" borderId="1" xfId="1" applyNumberFormat="1" applyFont="1" applyFill="1" applyBorder="1"/>
    <xf numFmtId="0" fontId="0" fillId="0" borderId="1" xfId="1" applyNumberFormat="1" applyFont="1" applyFill="1" applyBorder="1"/>
    <xf numFmtId="0" fontId="16" fillId="0" borderId="1" xfId="0" applyFont="1" applyBorder="1" applyAlignment="1">
      <alignment vertical="top"/>
    </xf>
    <xf numFmtId="43" fontId="16" fillId="0" borderId="1" xfId="1" applyFont="1" applyFill="1" applyBorder="1" applyAlignment="1">
      <alignment vertical="top"/>
    </xf>
    <xf numFmtId="43" fontId="2" fillId="0" borderId="0" xfId="0" applyNumberFormat="1" applyFont="1"/>
    <xf numFmtId="0" fontId="14" fillId="0" borderId="0" xfId="0" applyFont="1"/>
    <xf numFmtId="43" fontId="16" fillId="0" borderId="1" xfId="0" applyNumberFormat="1" applyFont="1" applyBorder="1" applyAlignment="1">
      <alignment vertical="top"/>
    </xf>
    <xf numFmtId="43" fontId="5" fillId="0" borderId="0" xfId="0" applyNumberFormat="1" applyFont="1"/>
    <xf numFmtId="0" fontId="5" fillId="0" borderId="0" xfId="0" applyFont="1"/>
    <xf numFmtId="10" fontId="11" fillId="0" borderId="1" xfId="0" applyNumberFormat="1" applyFont="1" applyBorder="1"/>
    <xf numFmtId="10" fontId="9" fillId="0" borderId="1" xfId="1" applyNumberFormat="1" applyFont="1" applyFill="1" applyBorder="1"/>
    <xf numFmtId="10" fontId="0" fillId="0" borderId="1" xfId="1" applyNumberFormat="1" applyFont="1" applyFill="1" applyBorder="1"/>
    <xf numFmtId="10" fontId="14" fillId="0" borderId="0" xfId="0" applyNumberFormat="1" applyFont="1"/>
    <xf numFmtId="43" fontId="9" fillId="0" borderId="1" xfId="1" applyFont="1" applyFill="1" applyBorder="1"/>
    <xf numFmtId="43" fontId="0" fillId="0" borderId="1" xfId="1" applyFont="1" applyFill="1" applyBorder="1"/>
    <xf numFmtId="43" fontId="6" fillId="0" borderId="0" xfId="0" applyNumberFormat="1" applyFont="1"/>
    <xf numFmtId="0" fontId="10" fillId="0" borderId="1" xfId="0" applyFont="1" applyBorder="1"/>
    <xf numFmtId="0" fontId="12" fillId="0" borderId="1" xfId="0" applyFont="1" applyBorder="1"/>
    <xf numFmtId="0" fontId="2" fillId="0" borderId="0" xfId="0" applyFont="1"/>
    <xf numFmtId="43" fontId="10" fillId="0" borderId="1" xfId="0" applyNumberFormat="1" applyFont="1" applyBorder="1"/>
    <xf numFmtId="43" fontId="13" fillId="0" borderId="0" xfId="0" applyNumberFormat="1" applyFont="1"/>
    <xf numFmtId="43" fontId="11" fillId="0" borderId="1" xfId="0" applyNumberFormat="1" applyFont="1" applyBorder="1"/>
    <xf numFmtId="43" fontId="7" fillId="0" borderId="1" xfId="0" applyNumberFormat="1" applyFont="1" applyBorder="1"/>
    <xf numFmtId="43" fontId="7" fillId="0" borderId="0" xfId="0" applyNumberFormat="1" applyFont="1"/>
    <xf numFmtId="0" fontId="7" fillId="0" borderId="1" xfId="0" applyFont="1" applyBorder="1"/>
    <xf numFmtId="0" fontId="15" fillId="0" borderId="0" xfId="0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144512</xdr:colOff>
      <xdr:row>41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505548-EF83-4677-9243-3D2CF3F1C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26912" cy="7906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306799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E96D45-24B8-4BCC-BFB0-C42B6422A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27599" cy="8030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392707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100D7D-C96F-43FF-8ED6-774AA03C1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32707" cy="8164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45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BF7970-1CC1-40ED-A39D-75188F79A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68641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C21922-E041-493B-9480-5C2BF4D69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89441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486609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846B23-97AC-42DD-9A19-A78C93CA4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73009" cy="811643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410398</xdr:colOff>
      <xdr:row>41</xdr:row>
      <xdr:rowOff>20116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CD5950-8E83-4908-9E43-1A9A15AA5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5896798" cy="764011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</xdr:row>
      <xdr:rowOff>0</xdr:rowOff>
    </xdr:from>
    <xdr:to>
      <xdr:col>36</xdr:col>
      <xdr:colOff>582382</xdr:colOff>
      <xdr:row>35</xdr:row>
      <xdr:rowOff>172351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E4406A-0B54-4613-AC78-9674C8010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01600" y="381000"/>
          <a:ext cx="9726382" cy="6458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opLeftCell="A7" zoomScaleNormal="100" workbookViewId="0">
      <selection activeCell="M36" sqref="M36"/>
    </sheetView>
  </sheetViews>
  <sheetFormatPr defaultRowHeight="15" x14ac:dyDescent="0.25"/>
  <cols>
    <col min="1" max="1" width="21.7109375" bestFit="1" customWidth="1"/>
    <col min="2" max="2" width="15.5703125" style="4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7"/>
      <c r="E1" s="1"/>
      <c r="F1" s="2"/>
      <c r="G1" s="2"/>
    </row>
    <row r="2" spans="1:17" ht="16.5" x14ac:dyDescent="0.3">
      <c r="A2" s="13"/>
      <c r="B2" s="14"/>
      <c r="C2" s="14"/>
      <c r="D2" s="4"/>
      <c r="E2" t="s">
        <v>13</v>
      </c>
    </row>
    <row r="3" spans="1:17" ht="16.5" x14ac:dyDescent="0.3">
      <c r="A3" s="13" t="s">
        <v>0</v>
      </c>
      <c r="B3" s="10">
        <v>16500</v>
      </c>
      <c r="C3" s="15"/>
      <c r="D3" s="6"/>
      <c r="E3">
        <v>2007</v>
      </c>
      <c r="F3" s="16">
        <v>2024</v>
      </c>
      <c r="G3" s="17">
        <f>F3-E3</f>
        <v>17</v>
      </c>
      <c r="L3" s="16"/>
      <c r="M3" s="17"/>
    </row>
    <row r="4" spans="1:17" ht="33" x14ac:dyDescent="0.3">
      <c r="A4" s="18" t="s">
        <v>1</v>
      </c>
      <c r="B4" s="10">
        <v>2800</v>
      </c>
      <c r="C4" s="15"/>
      <c r="D4" s="6"/>
      <c r="E4" s="19"/>
      <c r="F4" s="16"/>
      <c r="G4" s="17"/>
      <c r="H4" s="14"/>
      <c r="K4" s="20"/>
      <c r="L4" s="16"/>
      <c r="M4" s="17"/>
    </row>
    <row r="5" spans="1:17" ht="16.5" x14ac:dyDescent="0.3">
      <c r="A5" s="13" t="s">
        <v>2</v>
      </c>
      <c r="B5" s="10">
        <f>B3-B4</f>
        <v>13700</v>
      </c>
      <c r="C5" s="15"/>
      <c r="D5" s="6"/>
      <c r="E5" s="21" t="s">
        <v>22</v>
      </c>
      <c r="F5" s="21" t="s">
        <v>23</v>
      </c>
      <c r="G5" s="8"/>
      <c r="H5" s="5"/>
      <c r="I5" s="5"/>
      <c r="M5" s="22"/>
      <c r="N5" s="12"/>
      <c r="O5" s="12"/>
      <c r="P5" s="12"/>
      <c r="Q5" s="12"/>
    </row>
    <row r="6" spans="1:17" ht="16.5" x14ac:dyDescent="0.3">
      <c r="A6" s="13" t="s">
        <v>3</v>
      </c>
      <c r="B6" s="10">
        <f>B4</f>
        <v>2800</v>
      </c>
      <c r="C6" s="15"/>
      <c r="D6" s="6"/>
      <c r="E6" s="23"/>
      <c r="F6" s="23">
        <v>575</v>
      </c>
      <c r="G6" s="8"/>
      <c r="H6" s="6"/>
      <c r="I6" s="5"/>
      <c r="M6" s="22"/>
      <c r="N6" s="12"/>
      <c r="O6" s="12"/>
      <c r="P6" s="12"/>
      <c r="Q6" s="12"/>
    </row>
    <row r="7" spans="1:17" ht="16.5" x14ac:dyDescent="0.3">
      <c r="A7" s="13" t="s">
        <v>4</v>
      </c>
      <c r="B7" s="24">
        <v>17</v>
      </c>
      <c r="C7" s="25"/>
      <c r="D7" s="26"/>
      <c r="E7" s="27"/>
      <c r="F7" s="28"/>
      <c r="G7" s="29"/>
      <c r="H7" s="5"/>
      <c r="I7" s="5"/>
      <c r="M7" s="30"/>
      <c r="N7" s="12"/>
      <c r="O7" s="12"/>
      <c r="P7" s="12"/>
      <c r="Q7" s="12"/>
    </row>
    <row r="8" spans="1:17" ht="16.5" x14ac:dyDescent="0.3">
      <c r="A8" s="13" t="s">
        <v>5</v>
      </c>
      <c r="B8" s="24">
        <f>B9-B7</f>
        <v>43</v>
      </c>
      <c r="C8" s="25"/>
      <c r="D8" s="26"/>
      <c r="E8" s="31"/>
      <c r="F8" s="31"/>
      <c r="G8" s="29"/>
      <c r="H8" s="6"/>
      <c r="I8" s="6"/>
      <c r="M8" s="30"/>
      <c r="N8" s="12"/>
      <c r="O8" s="12"/>
      <c r="P8" s="12"/>
      <c r="Q8" s="12"/>
    </row>
    <row r="9" spans="1:17" ht="16.5" x14ac:dyDescent="0.3">
      <c r="A9" s="13" t="s">
        <v>6</v>
      </c>
      <c r="B9" s="24">
        <v>60</v>
      </c>
      <c r="C9" s="25"/>
      <c r="D9" s="26"/>
      <c r="E9" s="31"/>
      <c r="F9" s="31"/>
      <c r="G9" s="32"/>
      <c r="H9" s="5"/>
      <c r="I9" s="5"/>
      <c r="J9" s="33"/>
      <c r="M9" s="30"/>
      <c r="N9" s="12"/>
      <c r="O9" s="12"/>
      <c r="P9" s="12"/>
      <c r="Q9" s="12"/>
    </row>
    <row r="10" spans="1:17" ht="33" x14ac:dyDescent="0.3">
      <c r="A10" s="18" t="s">
        <v>7</v>
      </c>
      <c r="B10" s="24">
        <f>90*B7/B9</f>
        <v>25.5</v>
      </c>
      <c r="C10" s="25"/>
      <c r="D10" s="26"/>
      <c r="E10" s="31"/>
      <c r="F10" s="31"/>
      <c r="G10" s="32"/>
      <c r="H10" s="12"/>
      <c r="I10" s="12"/>
      <c r="J10" s="33"/>
      <c r="K10" s="33"/>
      <c r="L10" s="11"/>
      <c r="M10" s="30"/>
      <c r="N10" s="12"/>
      <c r="O10" s="12"/>
      <c r="P10" s="12"/>
      <c r="Q10" s="12"/>
    </row>
    <row r="11" spans="1:17" ht="16.5" x14ac:dyDescent="0.3">
      <c r="A11" s="13"/>
      <c r="B11" s="34">
        <f>B10%</f>
        <v>0.255</v>
      </c>
      <c r="C11" s="35"/>
      <c r="D11" s="36"/>
      <c r="E11" s="31"/>
      <c r="F11" s="31"/>
      <c r="G11" s="32"/>
      <c r="H11" s="12"/>
      <c r="I11" s="12"/>
      <c r="J11" s="33"/>
      <c r="K11" s="33"/>
      <c r="L11" s="11"/>
      <c r="M11" s="37"/>
      <c r="N11" s="12"/>
      <c r="O11" s="12"/>
      <c r="P11" s="12"/>
      <c r="Q11" s="12"/>
    </row>
    <row r="12" spans="1:17" ht="16.5" x14ac:dyDescent="0.3">
      <c r="A12" s="13" t="s">
        <v>8</v>
      </c>
      <c r="B12" s="10">
        <f>B6*B11</f>
        <v>714</v>
      </c>
      <c r="C12" s="38"/>
      <c r="D12" s="39"/>
      <c r="E12" s="31"/>
      <c r="F12" s="31"/>
      <c r="G12" s="32"/>
      <c r="H12" s="12"/>
      <c r="I12" s="12"/>
      <c r="J12" s="33"/>
      <c r="K12" s="33"/>
      <c r="L12" s="11"/>
      <c r="M12" s="22"/>
      <c r="N12" s="12"/>
      <c r="O12" s="12"/>
      <c r="P12" s="12"/>
      <c r="Q12" s="12"/>
    </row>
    <row r="13" spans="1:17" ht="16.5" x14ac:dyDescent="0.3">
      <c r="A13" s="13" t="s">
        <v>9</v>
      </c>
      <c r="B13" s="10">
        <f>B6-B12</f>
        <v>2086</v>
      </c>
      <c r="C13" s="38"/>
      <c r="D13" s="39"/>
      <c r="E13" s="31"/>
      <c r="F13" s="31"/>
      <c r="G13" s="32"/>
      <c r="H13" s="40"/>
      <c r="I13" s="12"/>
      <c r="J13" s="33"/>
      <c r="K13" s="33"/>
      <c r="L13" s="11"/>
      <c r="M13" s="22"/>
      <c r="N13" s="12"/>
      <c r="O13" s="12"/>
      <c r="P13" s="12"/>
      <c r="Q13" s="12"/>
    </row>
    <row r="14" spans="1:17" ht="16.5" x14ac:dyDescent="0.3">
      <c r="A14" s="13" t="s">
        <v>2</v>
      </c>
      <c r="B14" s="10">
        <f>B5</f>
        <v>13700</v>
      </c>
      <c r="C14" s="15"/>
      <c r="D14" s="6"/>
      <c r="E14" s="3"/>
      <c r="G14" s="32"/>
      <c r="H14" s="12"/>
      <c r="I14" s="12"/>
      <c r="J14" s="33"/>
      <c r="K14" s="33"/>
      <c r="L14" s="11"/>
      <c r="M14" s="22"/>
      <c r="N14" s="12"/>
      <c r="O14" s="12"/>
      <c r="P14" s="12"/>
      <c r="Q14" s="12"/>
    </row>
    <row r="15" spans="1:17" ht="16.5" x14ac:dyDescent="0.3">
      <c r="A15" s="13" t="s">
        <v>10</v>
      </c>
      <c r="B15" s="10">
        <f>B14+B13</f>
        <v>15786</v>
      </c>
      <c r="C15" s="15"/>
      <c r="D15" s="6"/>
      <c r="E15" s="3" t="s">
        <v>24</v>
      </c>
      <c r="G15" s="32"/>
      <c r="H15" s="33"/>
      <c r="I15" s="33"/>
      <c r="J15" s="33"/>
      <c r="K15" s="33"/>
      <c r="L15" s="11"/>
      <c r="M15" s="17"/>
    </row>
    <row r="16" spans="1:17" ht="16.5" x14ac:dyDescent="0.3">
      <c r="A16" s="13" t="s">
        <v>21</v>
      </c>
      <c r="B16" s="41">
        <v>575</v>
      </c>
      <c r="C16" s="42"/>
      <c r="D16" s="5"/>
      <c r="E16" s="29">
        <v>372</v>
      </c>
      <c r="F16" s="29">
        <f>E16*1.2</f>
        <v>446.4</v>
      </c>
      <c r="G16" s="29">
        <v>18500</v>
      </c>
      <c r="H16" s="3">
        <f>G16*F16</f>
        <v>8258400</v>
      </c>
      <c r="I16">
        <f>F6/F16</f>
        <v>1.2880824372759858</v>
      </c>
      <c r="J16" s="3"/>
      <c r="M16" s="43"/>
    </row>
    <row r="17" spans="1:14" ht="16.5" x14ac:dyDescent="0.3">
      <c r="A17" s="13" t="s">
        <v>11</v>
      </c>
      <c r="B17" s="44">
        <f>B15*B16</f>
        <v>9076950</v>
      </c>
      <c r="C17" s="44"/>
      <c r="D17" s="6"/>
      <c r="E17" s="29">
        <v>25000</v>
      </c>
      <c r="F17" s="45"/>
      <c r="G17" s="29"/>
      <c r="H17" s="3"/>
      <c r="M17" s="29"/>
      <c r="N17" s="3"/>
    </row>
    <row r="18" spans="1:14" ht="16.5" x14ac:dyDescent="0.3">
      <c r="A18" s="13" t="s">
        <v>12</v>
      </c>
      <c r="B18" s="46">
        <f>575*B4</f>
        <v>1610000</v>
      </c>
      <c r="C18" s="15"/>
      <c r="D18" s="6"/>
      <c r="E18" s="3">
        <f>E17*E16</f>
        <v>9300000</v>
      </c>
      <c r="F18" s="29"/>
      <c r="H18" s="43"/>
    </row>
    <row r="19" spans="1:14" ht="16.5" x14ac:dyDescent="0.3">
      <c r="A19" s="24" t="s">
        <v>16</v>
      </c>
      <c r="B19" s="46">
        <f>B17*0.025/12</f>
        <v>18910.3125</v>
      </c>
      <c r="C19" s="47"/>
      <c r="D19" s="6"/>
      <c r="E19" s="3"/>
      <c r="F19" s="29"/>
    </row>
    <row r="20" spans="1:14" x14ac:dyDescent="0.25">
      <c r="B20" s="48"/>
    </row>
    <row r="21" spans="1:14" x14ac:dyDescent="0.25">
      <c r="B21" s="48"/>
      <c r="E21" s="3"/>
    </row>
    <row r="23" spans="1:14" x14ac:dyDescent="0.25">
      <c r="C23" t="s">
        <v>14</v>
      </c>
    </row>
    <row r="24" spans="1:14" x14ac:dyDescent="0.25">
      <c r="B24" s="49" t="s">
        <v>15</v>
      </c>
      <c r="C24" s="5" t="s">
        <v>20</v>
      </c>
      <c r="D24" s="5"/>
      <c r="E24" s="5" t="s">
        <v>11</v>
      </c>
      <c r="F24" s="5" t="s">
        <v>17</v>
      </c>
      <c r="G24" s="5" t="s">
        <v>18</v>
      </c>
      <c r="H24" s="5" t="s">
        <v>19</v>
      </c>
      <c r="I24" s="5"/>
    </row>
    <row r="25" spans="1:14" ht="17.25" x14ac:dyDescent="0.3">
      <c r="B25" s="49"/>
      <c r="C25" s="5">
        <v>680</v>
      </c>
      <c r="D25" s="5"/>
      <c r="E25" s="5">
        <v>10900000</v>
      </c>
      <c r="F25" s="6" t="e">
        <f t="shared" ref="F25:F31" si="0">E25/B25</f>
        <v>#DIV/0!</v>
      </c>
      <c r="G25" s="6">
        <f>E25/C25</f>
        <v>16029.411764705883</v>
      </c>
      <c r="H25" s="6" t="e">
        <f>E25/#REF!</f>
        <v>#REF!</v>
      </c>
      <c r="I25" s="5" t="e">
        <f>C25/B25</f>
        <v>#DIV/0!</v>
      </c>
      <c r="J25" s="9"/>
    </row>
    <row r="26" spans="1:14" ht="17.25" x14ac:dyDescent="0.3">
      <c r="B26" s="49">
        <v>476</v>
      </c>
      <c r="C26" s="5">
        <f>B26*1.2</f>
        <v>571.19999999999993</v>
      </c>
      <c r="D26" s="5">
        <v>675</v>
      </c>
      <c r="E26" s="5">
        <v>11500000</v>
      </c>
      <c r="F26" s="6">
        <f t="shared" si="0"/>
        <v>24159.663865546219</v>
      </c>
      <c r="G26" s="6">
        <f>E26/C26</f>
        <v>20133.053221288519</v>
      </c>
      <c r="H26" s="6">
        <f>E26/D26</f>
        <v>17037.037037037036</v>
      </c>
      <c r="I26" s="5">
        <f>C26/B26</f>
        <v>1.2</v>
      </c>
      <c r="J26" s="9"/>
    </row>
    <row r="27" spans="1:14" x14ac:dyDescent="0.25">
      <c r="B27" s="49"/>
      <c r="C27" s="5"/>
      <c r="D27" s="5">
        <v>670</v>
      </c>
      <c r="E27" s="6">
        <v>12500000</v>
      </c>
      <c r="F27" s="6" t="e">
        <f t="shared" si="0"/>
        <v>#DIV/0!</v>
      </c>
      <c r="G27" s="6" t="e">
        <f t="shared" ref="G27:G31" si="1">E27/C27</f>
        <v>#DIV/0!</v>
      </c>
      <c r="H27" s="6">
        <f>E27/D27</f>
        <v>18656.716417910447</v>
      </c>
      <c r="I27" s="5" t="e">
        <f>C27/B27</f>
        <v>#DIV/0!</v>
      </c>
    </row>
    <row r="28" spans="1:14" x14ac:dyDescent="0.25">
      <c r="B28" s="49">
        <v>450</v>
      </c>
      <c r="C28" s="5">
        <v>550</v>
      </c>
      <c r="D28" s="5"/>
      <c r="E28" s="6">
        <v>8900000</v>
      </c>
      <c r="F28" s="6">
        <f t="shared" si="0"/>
        <v>19777.777777777777</v>
      </c>
      <c r="G28" s="6">
        <f t="shared" si="1"/>
        <v>16181.818181818182</v>
      </c>
      <c r="H28" s="6" t="e">
        <f>E28/D28</f>
        <v>#DIV/0!</v>
      </c>
      <c r="I28" s="5">
        <f>C28/B28</f>
        <v>1.2222222222222223</v>
      </c>
    </row>
    <row r="29" spans="1:14" x14ac:dyDescent="0.25">
      <c r="B29" s="49">
        <v>640</v>
      </c>
      <c r="C29" s="5">
        <f>B29*1.2</f>
        <v>768</v>
      </c>
      <c r="D29" s="5">
        <f>C29*1.3</f>
        <v>998.40000000000009</v>
      </c>
      <c r="E29" s="6">
        <v>15500000</v>
      </c>
      <c r="F29" s="6">
        <f t="shared" si="0"/>
        <v>24218.75</v>
      </c>
      <c r="G29" s="6">
        <f t="shared" si="1"/>
        <v>20182.291666666668</v>
      </c>
      <c r="H29" s="6">
        <f>E29/D29</f>
        <v>15524.839743589742</v>
      </c>
      <c r="I29" s="5">
        <f>C29/B29</f>
        <v>1.2</v>
      </c>
    </row>
    <row r="30" spans="1:14" x14ac:dyDescent="0.25">
      <c r="B30" s="49"/>
      <c r="C30" s="5"/>
      <c r="D30" s="5"/>
      <c r="E30" s="6"/>
      <c r="F30" s="6" t="e">
        <f t="shared" si="0"/>
        <v>#DIV/0!</v>
      </c>
      <c r="G30" s="6" t="e">
        <f t="shared" si="1"/>
        <v>#DIV/0!</v>
      </c>
      <c r="H30" s="6" t="e">
        <f>E30/#REF!</f>
        <v>#REF!</v>
      </c>
      <c r="I30" s="5" t="e">
        <f>#REF!/B30</f>
        <v>#REF!</v>
      </c>
    </row>
    <row r="31" spans="1:14" x14ac:dyDescent="0.25">
      <c r="B31" s="49"/>
      <c r="C31" s="5"/>
      <c r="D31" s="5"/>
      <c r="E31" s="5"/>
      <c r="F31" s="6" t="e">
        <f t="shared" si="0"/>
        <v>#DIV/0!</v>
      </c>
      <c r="G31" s="6" t="e">
        <f t="shared" si="1"/>
        <v>#DIV/0!</v>
      </c>
      <c r="H31" s="6" t="e">
        <f>E31/#REF!</f>
        <v>#REF!</v>
      </c>
      <c r="I31" s="5"/>
    </row>
    <row r="33" spans="1:11" x14ac:dyDescent="0.25">
      <c r="A33">
        <f>46.09*10.764</f>
        <v>496.11275999999998</v>
      </c>
      <c r="B33" s="49">
        <v>9200000</v>
      </c>
      <c r="C33" s="5">
        <f t="shared" ref="C33:C39" si="2">B33/A33</f>
        <v>18544.171288801361</v>
      </c>
      <c r="D33" s="5">
        <v>552000</v>
      </c>
      <c r="E33" s="5">
        <v>30000</v>
      </c>
      <c r="F33" s="5">
        <f t="shared" ref="F33:F39" si="3">E33+D33+B33</f>
        <v>9782000</v>
      </c>
      <c r="G33" s="5">
        <f t="shared" ref="G33:G39" si="4">F33/A33</f>
        <v>19717.291689897273</v>
      </c>
      <c r="H33" s="3"/>
      <c r="J33">
        <f>A33*1.28</f>
        <v>635.02433280000002</v>
      </c>
      <c r="K33">
        <f>B33/J33</f>
        <v>14487.633819376062</v>
      </c>
    </row>
    <row r="34" spans="1:11" x14ac:dyDescent="0.25">
      <c r="A34">
        <f>62.64*10.764</f>
        <v>674.25695999999994</v>
      </c>
      <c r="B34" s="5">
        <v>12400000</v>
      </c>
      <c r="C34" s="5">
        <f t="shared" si="2"/>
        <v>18390.614759097185</v>
      </c>
      <c r="D34" s="5">
        <v>744000</v>
      </c>
      <c r="E34" s="5">
        <v>30000</v>
      </c>
      <c r="F34" s="5">
        <f t="shared" si="3"/>
        <v>13174000</v>
      </c>
      <c r="G34" s="5">
        <f t="shared" si="4"/>
        <v>19538.545067447285</v>
      </c>
      <c r="H34" s="3">
        <f>A34/1.1</f>
        <v>612.96087272727266</v>
      </c>
      <c r="J34">
        <f>A34*1.3</f>
        <v>876.53404799999998</v>
      </c>
    </row>
    <row r="35" spans="1:11" x14ac:dyDescent="0.25">
      <c r="A35">
        <f>44.58*10.764</f>
        <v>479.85911999999996</v>
      </c>
      <c r="B35" s="5">
        <v>8175000</v>
      </c>
      <c r="C35" s="5">
        <f t="shared" si="2"/>
        <v>17036.250139415919</v>
      </c>
      <c r="D35" s="5">
        <v>408750</v>
      </c>
      <c r="E35" s="5">
        <v>30000</v>
      </c>
      <c r="F35" s="5">
        <f t="shared" si="3"/>
        <v>8613750</v>
      </c>
      <c r="G35" s="5">
        <f t="shared" si="4"/>
        <v>17950.580995522188</v>
      </c>
      <c r="H35">
        <f>A35/1.25</f>
        <v>383.88729599999999</v>
      </c>
      <c r="I35">
        <f>B35/H35</f>
        <v>21295.312674269899</v>
      </c>
      <c r="J35">
        <f>A35*1.28</f>
        <v>614.21967359999996</v>
      </c>
      <c r="K35">
        <f>B35/J35</f>
        <v>13309.570421418688</v>
      </c>
    </row>
    <row r="36" spans="1:11" ht="15.75" x14ac:dyDescent="0.25">
      <c r="A36" s="50"/>
      <c r="B36" s="5"/>
      <c r="C36" s="5" t="e">
        <f t="shared" si="2"/>
        <v>#DIV/0!</v>
      </c>
      <c r="D36" s="5">
        <v>262800</v>
      </c>
      <c r="E36" s="5">
        <v>30000</v>
      </c>
      <c r="F36" s="5">
        <f t="shared" si="3"/>
        <v>292800</v>
      </c>
      <c r="G36" s="5" t="e">
        <f t="shared" si="4"/>
        <v>#DIV/0!</v>
      </c>
    </row>
    <row r="37" spans="1:11" ht="15.75" x14ac:dyDescent="0.25">
      <c r="A37" s="50"/>
      <c r="B37" s="5"/>
      <c r="C37" s="5" t="e">
        <f t="shared" si="2"/>
        <v>#DIV/0!</v>
      </c>
      <c r="D37" s="5">
        <v>211200</v>
      </c>
      <c r="E37" s="5">
        <v>30000</v>
      </c>
      <c r="F37" s="5">
        <f t="shared" si="3"/>
        <v>241200</v>
      </c>
      <c r="G37" s="5" t="e">
        <f t="shared" si="4"/>
        <v>#DIV/0!</v>
      </c>
    </row>
    <row r="38" spans="1:11" ht="15.75" x14ac:dyDescent="0.25">
      <c r="A38" s="50"/>
      <c r="B38" s="5"/>
      <c r="C38" s="5" t="e">
        <f t="shared" si="2"/>
        <v>#DIV/0!</v>
      </c>
      <c r="D38" s="5">
        <v>318570</v>
      </c>
      <c r="E38" s="5">
        <v>30000</v>
      </c>
      <c r="F38" s="5">
        <f t="shared" si="3"/>
        <v>348570</v>
      </c>
      <c r="G38" s="5" t="e">
        <f t="shared" si="4"/>
        <v>#DIV/0!</v>
      </c>
    </row>
    <row r="39" spans="1:11" ht="15.75" x14ac:dyDescent="0.25">
      <c r="A39" s="11"/>
      <c r="B39" s="49"/>
      <c r="C39" s="5" t="e">
        <f t="shared" si="2"/>
        <v>#DIV/0!</v>
      </c>
      <c r="D39" s="5"/>
      <c r="E39" s="5">
        <v>30000</v>
      </c>
      <c r="F39" s="5">
        <f t="shared" si="3"/>
        <v>30000</v>
      </c>
      <c r="G39" s="5" t="e">
        <f t="shared" si="4"/>
        <v>#DIV/0!</v>
      </c>
    </row>
    <row r="40" spans="1:11" ht="15.75" x14ac:dyDescent="0.25">
      <c r="A40" s="11"/>
    </row>
    <row r="41" spans="1:11" ht="15.75" x14ac:dyDescent="0.25">
      <c r="A41" s="11"/>
    </row>
    <row r="42" spans="1:11" ht="15.75" x14ac:dyDescent="0.25">
      <c r="A42" s="11"/>
    </row>
    <row r="62" spans="3:5" x14ac:dyDescent="0.25">
      <c r="C62" s="3"/>
      <c r="D62" s="3"/>
      <c r="E62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abSelected="1" workbookViewId="0">
      <selection activeCell="V3" sqref="V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2024-03-30T09:31:20Z</dcterms:modified>
</cp:coreProperties>
</file>