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IDC Andheri (East)\Sarvar Sharafuddin khan\"/>
    </mc:Choice>
  </mc:AlternateContent>
  <xr:revisionPtr revIDLastSave="0" documentId="13_ncr:1_{03C8D85A-64E5-4561-8CF9-17A86B4BDF0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F16" i="23"/>
  <c r="F13" i="23"/>
  <c r="C16" i="23"/>
  <c r="C13" i="23"/>
  <c r="P8" i="4" l="1"/>
  <c r="P7" i="4"/>
  <c r="Q6" i="4"/>
  <c r="D42" i="4"/>
  <c r="F84" i="23" l="1"/>
  <c r="F23" i="23"/>
  <c r="F10" i="23"/>
  <c r="F11" i="23" s="1"/>
  <c r="F7" i="23"/>
  <c r="F8" i="23" s="1"/>
  <c r="F6" i="23"/>
  <c r="F5" i="23"/>
  <c r="F14" i="23" s="1"/>
  <c r="P9" i="4"/>
  <c r="P5" i="4"/>
  <c r="Q5" i="4" s="1"/>
  <c r="P3" i="4"/>
  <c r="P2" i="4"/>
  <c r="D41" i="4"/>
  <c r="D39" i="4"/>
  <c r="D34" i="4"/>
  <c r="G29" i="4"/>
  <c r="F12" i="23" l="1"/>
  <c r="F19" i="23" s="1"/>
  <c r="C5" i="25"/>
  <c r="Q2" i="4"/>
  <c r="B2" i="4" s="1"/>
  <c r="C2" i="4" s="1"/>
  <c r="Q3" i="4"/>
  <c r="B3" i="4" s="1"/>
  <c r="C3" i="4" s="1"/>
  <c r="D3" i="4" s="1"/>
  <c r="P4" i="4"/>
  <c r="Q4" i="4"/>
  <c r="B6" i="4"/>
  <c r="C6" i="4" s="1"/>
  <c r="B7" i="4"/>
  <c r="C7" i="4" s="1"/>
  <c r="D7" i="4" s="1"/>
  <c r="B8" i="4"/>
  <c r="C8" i="4" s="1"/>
  <c r="D8" i="4" s="1"/>
  <c r="B9" i="4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5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9" i="23" s="1"/>
  <c r="C25" i="23" l="1"/>
  <c r="G19" i="23"/>
  <c r="C20" i="23"/>
  <c r="G20" i="23" s="1"/>
  <c r="C21" i="23"/>
  <c r="G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<sst xmlns="http://schemas.openxmlformats.org/spreadsheetml/2006/main" count="144" uniqueCount="95">
  <si>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</si>
  <si>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</si>
  <si>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</si>
  <si>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</si>
  <si>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</si>
  <si>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</si>
  <si>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</si>
  <si>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</si>
  <si>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</si>
  <si>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</si>
  <si>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</si>
  <si>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</si>
  <si>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</si>
  <si>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</si>
  <si>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</si>
  <si>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</si>
  <si>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</si>
  <si>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</si>
  <si>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</si>
  <si>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</si>
  <si>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</si>
  <si>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</si>
  <si>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</si>
  <si>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</si>
  <si>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</si>
  <si>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</si>
  <si>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</si>
  <si>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</si>
  <si>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</si>
  <si>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</si>
  <si>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</si>
  <si>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</si>
  <si>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</si>
  <si>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</si>
  <si>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</si>
  <si>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</si>
  <si>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</si>
  <si>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</si>
  <si>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</si>
  <si>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</si>
  <si>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</si>
  <si>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</si>
  <si>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</si>
  <si>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</si>
  <si>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</si>
  <si>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</si>
  <si>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</si>
  <si>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</si>
  <si>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</si>
  <si>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</si>
  <si>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</si>
  <si>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</si>
  <si>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</si>
  <si>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</si>
  <si>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</si>
  <si>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</si>
  <si>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</si>
  <si>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</si>
  <si>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</si>
  <si>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</si>
  <si>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</si>
  <si>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</si>
  <si>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</si>
  <si>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</si>
  <si>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</si>
  <si>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</si>
  <si>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</si>
  <si>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</si>
  <si>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</si>
  <si>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</si>
  <si>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</si>
  <si>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</si>
  <si>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</si>
  <si>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</si>
  <si>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</si>
  <si>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</si>
  <si>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</si>
  <si>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</si>
  <si>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</si>
  <si>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</si>
  <si>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</si>
  <si>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</si>
  <si>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</si>
  <si>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601-A BUA</t>
  </si>
  <si>
    <t>601 BUA</t>
  </si>
  <si>
    <t>TABUA</t>
  </si>
  <si>
    <t>RATE</t>
  </si>
  <si>
    <t>KAKODE - 08.07.2020</t>
  </si>
  <si>
    <t>TOTAL FMV</t>
  </si>
  <si>
    <t>IGR-09.02.24</t>
  </si>
  <si>
    <t>IGR-28.03.22</t>
  </si>
  <si>
    <t>Flat No.</t>
  </si>
  <si>
    <t>601-A</t>
  </si>
  <si>
    <t>Total Value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</si>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</sst>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2" fillId="0" borderId="8" xfId="1" applyFont="1" applyFill="1" applyBorder="1"/>
    <xf numFmtId="43" fontId="2" fillId="0" borderId="8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84165-798C-4369-B272-7237A477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8BB06-76B9-42E8-B9D1-64BB8A8F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2DA11-C957-4871-A060-9B670716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583063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0AF64-CCC8-42B8-B13D-029FF993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03863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DCA703-C2DC-49A7-BEAD-26FF9CB26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BCB55-AD73-43DE-97EB-59C45774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478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1018D8-CED4-4DDC-8FA2-C7E88386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802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3C1AE3-5A0E-439A-8F69-DF009CAE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v>174560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C3*5%</f>
        <v>8728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183288</v>
      </c>
      <c r="D5" s="59" t="s">
        <v>62</v>
      </c>
      <c r="E5" s="60">
        <f>C5/10.764</f>
        <v>17027.870680044594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83820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99468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80569.08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164389.08000000002</v>
      </c>
      <c r="D9" s="59" t="s">
        <v>62</v>
      </c>
      <c r="E9" s="60">
        <f>C9/10.764</f>
        <v>15272.118171683391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25000</v>
      </c>
      <c r="D3" s="22" t="s">
        <v>74</v>
      </c>
      <c r="E3" s="6" t="s">
        <v>75</v>
      </c>
      <c r="F3" s="19">
        <v>25000</v>
      </c>
      <c r="G3" s="22" t="s">
        <v>74</v>
      </c>
      <c r="H3" s="6" t="s">
        <v>75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22300</v>
      </c>
      <c r="D5" s="22"/>
      <c r="F5" s="19">
        <f>F3-F4</f>
        <v>22300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19</v>
      </c>
      <c r="D7" s="24">
        <v>2024</v>
      </c>
      <c r="F7" s="24">
        <f>G7-G8</f>
        <v>19</v>
      </c>
      <c r="G7" s="24">
        <v>2024</v>
      </c>
    </row>
    <row r="8" spans="1:8" x14ac:dyDescent="0.25">
      <c r="A8" s="15" t="s">
        <v>18</v>
      </c>
      <c r="B8" s="23"/>
      <c r="C8" s="24">
        <f>C9-C7</f>
        <v>41</v>
      </c>
      <c r="D8" s="24">
        <v>2005</v>
      </c>
      <c r="F8" s="24">
        <f>F9-F7</f>
        <v>41</v>
      </c>
      <c r="G8" s="24">
        <v>2005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28.5</v>
      </c>
      <c r="D10" s="24"/>
      <c r="F10" s="24">
        <f>90*F7/F9</f>
        <v>28.5</v>
      </c>
      <c r="G10" s="24"/>
    </row>
    <row r="11" spans="1:8" x14ac:dyDescent="0.25">
      <c r="A11" s="15"/>
      <c r="B11" s="25"/>
      <c r="C11" s="26">
        <f>C10%</f>
        <v>0.28499999999999998</v>
      </c>
      <c r="D11" s="26"/>
      <c r="F11" s="26">
        <f>F10%</f>
        <v>0.28499999999999998</v>
      </c>
      <c r="G11" s="26"/>
    </row>
    <row r="12" spans="1:8" x14ac:dyDescent="0.25">
      <c r="A12" s="15" t="s">
        <v>21</v>
      </c>
      <c r="B12" s="18"/>
      <c r="C12" s="19">
        <f>C6*C11</f>
        <v>769.49999999999989</v>
      </c>
      <c r="D12" s="22"/>
      <c r="F12" s="19">
        <f>F6*F11</f>
        <v>769.49999999999989</v>
      </c>
      <c r="G12" s="22"/>
    </row>
    <row r="13" spans="1:8" x14ac:dyDescent="0.25">
      <c r="A13" s="15" t="s">
        <v>22</v>
      </c>
      <c r="B13" s="18"/>
      <c r="C13" s="19">
        <f>C6-C12+0.5</f>
        <v>1931</v>
      </c>
      <c r="D13" s="22"/>
      <c r="F13" s="19">
        <f>F6-F12+0.5</f>
        <v>1931</v>
      </c>
      <c r="G13" s="22"/>
    </row>
    <row r="14" spans="1:8" x14ac:dyDescent="0.25">
      <c r="A14" s="15" t="s">
        <v>15</v>
      </c>
      <c r="B14" s="18"/>
      <c r="C14" s="19">
        <f>C5</f>
        <v>22300</v>
      </c>
      <c r="D14" s="22"/>
      <c r="F14" s="19">
        <f>F5</f>
        <v>22300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24231</v>
      </c>
      <c r="D16" s="22"/>
      <c r="F16" s="20">
        <f>F14+F13</f>
        <v>24231</v>
      </c>
      <c r="G16" s="22"/>
    </row>
    <row r="17" spans="1:8" x14ac:dyDescent="0.25">
      <c r="A17" t="s">
        <v>91</v>
      </c>
      <c r="B17" s="23"/>
      <c r="C17" s="24">
        <v>601</v>
      </c>
      <c r="D17" s="24"/>
      <c r="F17" s="24" t="s">
        <v>92</v>
      </c>
      <c r="G17" s="24"/>
    </row>
    <row r="18" spans="1:8" x14ac:dyDescent="0.25">
      <c r="A18" s="72" t="str">
        <f>E3</f>
        <v>BUA</v>
      </c>
      <c r="B18" s="7"/>
      <c r="C18" s="29">
        <v>297</v>
      </c>
      <c r="D18" s="24"/>
      <c r="F18" s="29">
        <v>385</v>
      </c>
      <c r="G18" s="24" t="s">
        <v>93</v>
      </c>
    </row>
    <row r="19" spans="1:8" x14ac:dyDescent="0.25">
      <c r="A19" s="15" t="s">
        <v>72</v>
      </c>
      <c r="B19" s="6"/>
      <c r="C19" s="30">
        <f>C18*C16</f>
        <v>7196607</v>
      </c>
      <c r="D19" s="31"/>
      <c r="E19" s="66"/>
      <c r="F19" s="30">
        <f>F18*F16</f>
        <v>9328935</v>
      </c>
      <c r="G19" s="77">
        <f>C19+F19</f>
        <v>16525542</v>
      </c>
      <c r="H19" s="66"/>
    </row>
    <row r="20" spans="1:8" x14ac:dyDescent="0.25">
      <c r="A20" s="15" t="s">
        <v>24</v>
      </c>
      <c r="C20" s="32">
        <f>C19*90%</f>
        <v>6476946.2999999998</v>
      </c>
      <c r="D20" s="30"/>
      <c r="F20" s="32">
        <f>F19*90%</f>
        <v>8396041.5</v>
      </c>
      <c r="G20" s="77">
        <f t="shared" ref="G20:G21" si="0">C20+F20</f>
        <v>14872987.800000001</v>
      </c>
    </row>
    <row r="21" spans="1:8" x14ac:dyDescent="0.25">
      <c r="A21" s="15" t="s">
        <v>25</v>
      </c>
      <c r="C21" s="32">
        <f>C19*80%</f>
        <v>5757285.6000000006</v>
      </c>
      <c r="D21" s="32"/>
      <c r="F21" s="32">
        <f>F19*80%</f>
        <v>7463148</v>
      </c>
      <c r="G21" s="77">
        <f t="shared" si="0"/>
        <v>13220433.600000001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801900</v>
      </c>
      <c r="D23" s="35"/>
      <c r="F23" s="35">
        <f>F4*F18</f>
        <v>1039500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14992.931250000001</v>
      </c>
      <c r="D25" s="32"/>
      <c r="F25" s="32">
        <f>F19*0.025/12</f>
        <v>19435.28125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466.79879999999997</v>
      </c>
      <c r="C2" s="4">
        <f t="shared" ref="C2:C16" si="1">B2*1.2</f>
        <v>560.15855999999997</v>
      </c>
      <c r="D2" s="4">
        <f t="shared" ref="D2:D16" si="2">C2*1.2</f>
        <v>672.19027199999994</v>
      </c>
      <c r="E2" s="5">
        <f t="shared" ref="E2:E16" si="3">R2</f>
        <v>13000000</v>
      </c>
      <c r="F2" s="4">
        <f t="shared" ref="F2:F15" si="4">ROUND((E2/B2),0)</f>
        <v>27849</v>
      </c>
      <c r="G2" s="75">
        <f t="shared" ref="G2:G15" si="5">ROUND((E2/C2),0)</f>
        <v>23208</v>
      </c>
      <c r="H2" s="75">
        <f t="shared" ref="H2:H15" si="6">ROUND((E2/D2),0)</f>
        <v>19340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>52.04*10.764</f>
        <v>560.15855999999997</v>
      </c>
      <c r="Q2" s="7">
        <f t="shared" ref="Q2:Q10" si="9">P2/1.2</f>
        <v>466.79879999999997</v>
      </c>
      <c r="R2" s="76">
        <v>13000000</v>
      </c>
      <c r="S2" s="76" t="s">
        <v>89</v>
      </c>
    </row>
    <row r="3" spans="1:19" x14ac:dyDescent="0.25">
      <c r="A3" s="4">
        <v>2</v>
      </c>
      <c r="B3" s="4">
        <f t="shared" si="0"/>
        <v>441.77249999999998</v>
      </c>
      <c r="C3" s="4">
        <f t="shared" si="1"/>
        <v>530.12699999999995</v>
      </c>
      <c r="D3" s="4">
        <f t="shared" si="2"/>
        <v>636.15239999999994</v>
      </c>
      <c r="E3" s="5">
        <f t="shared" si="3"/>
        <v>12000000</v>
      </c>
      <c r="F3" s="4">
        <f t="shared" si="4"/>
        <v>27163</v>
      </c>
      <c r="G3" s="75">
        <f t="shared" si="5"/>
        <v>22636</v>
      </c>
      <c r="H3" s="75">
        <f t="shared" si="6"/>
        <v>18863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>49.25*10.764</f>
        <v>530.12699999999995</v>
      </c>
      <c r="Q3" s="7">
        <f t="shared" si="9"/>
        <v>441.77249999999998</v>
      </c>
      <c r="R3" s="76">
        <v>12000000</v>
      </c>
      <c r="S3" s="76" t="s">
        <v>90</v>
      </c>
    </row>
    <row r="4" spans="1:19" x14ac:dyDescent="0.25">
      <c r="A4" s="4">
        <v>3</v>
      </c>
      <c r="B4" s="4">
        <f t="shared" si="0"/>
        <v>604.16666666666674</v>
      </c>
      <c r="C4" s="4">
        <f t="shared" si="1"/>
        <v>725.00000000000011</v>
      </c>
      <c r="D4" s="4">
        <f t="shared" si="2"/>
        <v>870.00000000000011</v>
      </c>
      <c r="E4" s="5">
        <f t="shared" si="3"/>
        <v>17200000</v>
      </c>
      <c r="F4" s="4">
        <f t="shared" si="4"/>
        <v>28469</v>
      </c>
      <c r="G4" s="75">
        <f t="shared" si="5"/>
        <v>23724</v>
      </c>
      <c r="H4" s="75">
        <f t="shared" si="6"/>
        <v>19770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870</v>
      </c>
      <c r="P4" s="7">
        <f t="shared" ref="P4:P10" si="10">O4/1.2</f>
        <v>725</v>
      </c>
      <c r="Q4" s="7">
        <f t="shared" si="9"/>
        <v>604.16666666666674</v>
      </c>
      <c r="R4" s="76">
        <v>17200000</v>
      </c>
      <c r="S4" s="2"/>
    </row>
    <row r="5" spans="1:19" x14ac:dyDescent="0.25">
      <c r="A5" s="4">
        <v>4</v>
      </c>
      <c r="B5" s="4">
        <f t="shared" si="0"/>
        <v>604.16666666666674</v>
      </c>
      <c r="C5" s="4">
        <f t="shared" si="1"/>
        <v>725.00000000000011</v>
      </c>
      <c r="D5" s="4">
        <f t="shared" si="2"/>
        <v>870.00000000000011</v>
      </c>
      <c r="E5" s="5">
        <f t="shared" si="3"/>
        <v>17200000</v>
      </c>
      <c r="F5" s="4">
        <f t="shared" si="4"/>
        <v>28469</v>
      </c>
      <c r="G5" s="75">
        <f t="shared" si="5"/>
        <v>23724</v>
      </c>
      <c r="H5" s="75">
        <f t="shared" si="6"/>
        <v>19770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870</v>
      </c>
      <c r="P5" s="7">
        <f t="shared" ref="P5" si="11">O5/1.2</f>
        <v>725</v>
      </c>
      <c r="Q5" s="7">
        <f t="shared" ref="Q5:Q6" si="12">P5/1.2</f>
        <v>604.16666666666674</v>
      </c>
      <c r="R5" s="76">
        <v>17200000</v>
      </c>
      <c r="S5" s="2"/>
    </row>
    <row r="6" spans="1:19" x14ac:dyDescent="0.25">
      <c r="A6" s="4">
        <v>5</v>
      </c>
      <c r="B6" s="4">
        <f t="shared" si="0"/>
        <v>591.66666666666674</v>
      </c>
      <c r="C6" s="4">
        <f t="shared" si="1"/>
        <v>710.00000000000011</v>
      </c>
      <c r="D6" s="4">
        <f t="shared" si="2"/>
        <v>852.00000000000011</v>
      </c>
      <c r="E6" s="5">
        <f t="shared" si="3"/>
        <v>17000000</v>
      </c>
      <c r="F6" s="4">
        <f t="shared" si="4"/>
        <v>28732</v>
      </c>
      <c r="G6" s="78">
        <f t="shared" si="5"/>
        <v>23944</v>
      </c>
      <c r="H6" s="78">
        <f t="shared" si="6"/>
        <v>19953</v>
      </c>
      <c r="I6" s="78">
        <f t="shared" si="7"/>
        <v>0</v>
      </c>
      <c r="J6" s="78">
        <f t="shared" si="8"/>
        <v>0</v>
      </c>
      <c r="K6" s="79"/>
      <c r="L6" s="79"/>
      <c r="M6" s="79"/>
      <c r="N6" s="79"/>
      <c r="O6" s="79">
        <v>0</v>
      </c>
      <c r="P6" s="79">
        <v>710</v>
      </c>
      <c r="Q6" s="79">
        <f t="shared" si="12"/>
        <v>591.66666666666674</v>
      </c>
      <c r="R6" s="80">
        <v>17000000</v>
      </c>
      <c r="S6" s="2"/>
    </row>
    <row r="7" spans="1:19" x14ac:dyDescent="0.25">
      <c r="A7" s="4">
        <v>6</v>
      </c>
      <c r="B7" s="4">
        <f t="shared" si="0"/>
        <v>557</v>
      </c>
      <c r="C7" s="4">
        <f t="shared" si="1"/>
        <v>668.4</v>
      </c>
      <c r="D7" s="4">
        <f t="shared" si="2"/>
        <v>802.07999999999993</v>
      </c>
      <c r="E7" s="5">
        <f t="shared" si="3"/>
        <v>16900000</v>
      </c>
      <c r="F7" s="4">
        <f t="shared" si="4"/>
        <v>30341</v>
      </c>
      <c r="G7" s="75">
        <f t="shared" si="5"/>
        <v>25284</v>
      </c>
      <c r="H7" s="75">
        <f t="shared" si="6"/>
        <v>21070</v>
      </c>
      <c r="I7" s="75">
        <f t="shared" si="7"/>
        <v>0</v>
      </c>
      <c r="J7" s="75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557</v>
      </c>
      <c r="R7" s="76">
        <v>16900000</v>
      </c>
      <c r="S7" s="2"/>
    </row>
    <row r="8" spans="1:19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20000000</v>
      </c>
      <c r="F8" s="4">
        <f t="shared" si="4"/>
        <v>26667</v>
      </c>
      <c r="G8" s="78">
        <f t="shared" si="5"/>
        <v>22222</v>
      </c>
      <c r="H8" s="78">
        <f t="shared" si="6"/>
        <v>18519</v>
      </c>
      <c r="I8" s="78">
        <f t="shared" si="7"/>
        <v>0</v>
      </c>
      <c r="J8" s="78">
        <f t="shared" si="8"/>
        <v>0</v>
      </c>
      <c r="K8" s="79"/>
      <c r="L8" s="79"/>
      <c r="M8" s="79"/>
      <c r="N8" s="79"/>
      <c r="O8" s="79">
        <v>0</v>
      </c>
      <c r="P8" s="79">
        <f t="shared" ref="P8" si="13">O8/1.2</f>
        <v>0</v>
      </c>
      <c r="Q8" s="79">
        <v>750</v>
      </c>
      <c r="R8" s="80">
        <v>20000000</v>
      </c>
      <c r="S8" s="2"/>
    </row>
    <row r="9" spans="1:19" x14ac:dyDescent="0.25">
      <c r="A9" s="4">
        <v>8</v>
      </c>
      <c r="B9" s="4">
        <f t="shared" si="0"/>
        <v>577</v>
      </c>
      <c r="C9" s="4">
        <f t="shared" si="1"/>
        <v>692.4</v>
      </c>
      <c r="D9" s="4">
        <f t="shared" si="2"/>
        <v>830.88</v>
      </c>
      <c r="E9" s="5">
        <f t="shared" si="3"/>
        <v>17500000</v>
      </c>
      <c r="F9" s="4">
        <f t="shared" si="4"/>
        <v>30329</v>
      </c>
      <c r="G9" s="75">
        <f t="shared" si="5"/>
        <v>25274</v>
      </c>
      <c r="H9" s="75">
        <f t="shared" si="6"/>
        <v>21062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577</v>
      </c>
      <c r="R9" s="76">
        <v>17500000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4">O11/1.2</f>
        <v>0</v>
      </c>
      <c r="Q11">
        <f t="shared" ref="Q11:Q15" si="15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4"/>
        <v>0</v>
      </c>
      <c r="Q12">
        <f t="shared" si="15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4"/>
        <v>0</v>
      </c>
      <c r="Q13">
        <f t="shared" si="15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4"/>
        <v>0</v>
      </c>
      <c r="Q14">
        <f t="shared" si="15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3">Q17</f>
        <v>0</v>
      </c>
      <c r="C17" s="4">
        <f t="shared" ref="C17:C21" si="24">B17*1.2</f>
        <v>0</v>
      </c>
      <c r="D17" s="4">
        <f t="shared" ref="D17:D21" si="25">C17*1.2</f>
        <v>0</v>
      </c>
      <c r="E17" s="5">
        <f t="shared" ref="E17:E21" si="26">R17</f>
        <v>0</v>
      </c>
      <c r="F17" s="4" t="e">
        <f t="shared" ref="F17" si="27">ROUND((E17/B17),0)</f>
        <v>#DIV/0!</v>
      </c>
      <c r="G17" s="4" t="e">
        <f t="shared" ref="G17" si="28">ROUND((E17/C17),0)</f>
        <v>#DIV/0!</v>
      </c>
      <c r="H17" s="4" t="e">
        <f t="shared" ref="H17" si="29">ROUND((E17/D17),0)</f>
        <v>#DIV/0!</v>
      </c>
      <c r="I17" s="4">
        <f t="shared" ref="I17" si="30">T17</f>
        <v>0</v>
      </c>
      <c r="J17" s="4">
        <f t="shared" ref="J17" si="31">U17</f>
        <v>0</v>
      </c>
      <c r="O17">
        <v>0</v>
      </c>
      <c r="P17">
        <f t="shared" ref="P17" si="32">O17/1.2</f>
        <v>0</v>
      </c>
      <c r="Q17">
        <f t="shared" ref="Q17" si="3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ref="F18:F21" si="34">ROUND((E18/B18),0)</f>
        <v>#DIV/0!</v>
      </c>
      <c r="G18" s="4" t="e">
        <f t="shared" ref="G18:G21" si="35">ROUND((E18/C18),0)</f>
        <v>#DIV/0!</v>
      </c>
      <c r="H18" s="4" t="e">
        <f t="shared" ref="H18:H21" si="36">ROUND((E18/D18),0)</f>
        <v>#DIV/0!</v>
      </c>
      <c r="I18" s="4">
        <f t="shared" ref="I18:J21" si="37">T18</f>
        <v>0</v>
      </c>
      <c r="J18" s="4">
        <f t="shared" si="37"/>
        <v>0</v>
      </c>
      <c r="O18">
        <v>0</v>
      </c>
      <c r="P18">
        <f t="shared" ref="P18" si="38">O18/1.2</f>
        <v>0</v>
      </c>
      <c r="Q18">
        <f t="shared" ref="Q18:Q21" si="3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>
        <v>0</v>
      </c>
      <c r="P19">
        <f>O19/1.2</f>
        <v>0</v>
      </c>
      <c r="Q19">
        <f t="shared" si="3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0">Q20</f>
        <v>0</v>
      </c>
      <c r="C20" s="4">
        <f t="shared" ref="C20" si="41">B20*1.2</f>
        <v>0</v>
      </c>
      <c r="D20" s="4">
        <f t="shared" ref="D20" si="42">C20*1.2</f>
        <v>0</v>
      </c>
      <c r="E20" s="5">
        <f t="shared" ref="E20" si="43">R20</f>
        <v>0</v>
      </c>
      <c r="F20" s="4" t="e">
        <f t="shared" ref="F20" si="44">ROUND((E20/B20),0)</f>
        <v>#DIV/0!</v>
      </c>
      <c r="G20" s="4" t="e">
        <f t="shared" ref="G20" si="45">ROUND((E20/C20),0)</f>
        <v>#DIV/0!</v>
      </c>
      <c r="H20" s="4" t="e">
        <f t="shared" ref="H20" si="46">ROUND((E20/D20),0)</f>
        <v>#DIV/0!</v>
      </c>
      <c r="I20" s="4">
        <f t="shared" ref="I20" si="47">T20</f>
        <v>0</v>
      </c>
      <c r="J20" s="4">
        <f t="shared" ref="J20" si="48">U20</f>
        <v>0</v>
      </c>
      <c r="O20">
        <v>0</v>
      </c>
      <c r="P20">
        <f t="shared" ref="P20" si="49">O20/1.2</f>
        <v>0</v>
      </c>
      <c r="Q20">
        <f t="shared" ref="Q20" si="5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3"/>
        <v>0</v>
      </c>
      <c r="C21" s="4">
        <f t="shared" si="24"/>
        <v>0</v>
      </c>
      <c r="D21" s="4">
        <f t="shared" si="25"/>
        <v>0</v>
      </c>
      <c r="E21" s="5">
        <f t="shared" si="26"/>
        <v>0</v>
      </c>
      <c r="F21" s="4" t="e">
        <f t="shared" si="34"/>
        <v>#DIV/0!</v>
      </c>
      <c r="G21" s="4" t="e">
        <f t="shared" si="35"/>
        <v>#DIV/0!</v>
      </c>
      <c r="H21" s="4" t="e">
        <f t="shared" si="36"/>
        <v>#DIV/0!</v>
      </c>
      <c r="I21" s="4">
        <f t="shared" si="37"/>
        <v>0</v>
      </c>
      <c r="J21" s="4">
        <f t="shared" si="37"/>
        <v>0</v>
      </c>
      <c r="O21">
        <v>0</v>
      </c>
      <c r="P21">
        <f>O21/1.2</f>
        <v>0</v>
      </c>
      <c r="Q21">
        <f t="shared" si="3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 t="s">
        <v>94</v>
      </c>
      <c r="G26" s="10">
        <v>665</v>
      </c>
    </row>
    <row r="27" spans="1:19" s="10" customFormat="1" x14ac:dyDescent="0.25">
      <c r="F27" s="53" t="s">
        <v>83</v>
      </c>
      <c r="G27" s="53">
        <v>385.25</v>
      </c>
    </row>
    <row r="28" spans="1:19" s="10" customFormat="1" x14ac:dyDescent="0.25">
      <c r="C28" s="68" t="s">
        <v>73</v>
      </c>
      <c r="D28" s="68"/>
      <c r="F28" s="53" t="s">
        <v>84</v>
      </c>
      <c r="G28" s="53">
        <v>297.25</v>
      </c>
    </row>
    <row r="29" spans="1:19" s="10" customFormat="1" x14ac:dyDescent="0.25">
      <c r="C29" s="68" t="s">
        <v>1</v>
      </c>
      <c r="D29" s="68"/>
      <c r="F29" s="53" t="s">
        <v>85</v>
      </c>
      <c r="G29" s="53">
        <f>SUM(G27:G28)</f>
        <v>682.5</v>
      </c>
      <c r="H29" s="10">
        <f>G29/G28</f>
        <v>2.2960470984020187</v>
      </c>
    </row>
    <row r="30" spans="1:19" s="10" customFormat="1" x14ac:dyDescent="0.25">
      <c r="F30" s="53" t="s">
        <v>71</v>
      </c>
      <c r="G30" s="53">
        <v>2300</v>
      </c>
    </row>
    <row r="31" spans="1:19" s="10" customFormat="1" x14ac:dyDescent="0.25">
      <c r="C31" s="71" t="s">
        <v>87</v>
      </c>
      <c r="D31" s="71"/>
      <c r="F31" s="71" t="s">
        <v>72</v>
      </c>
      <c r="G31" s="71">
        <f>G29*G30</f>
        <v>1569750</v>
      </c>
      <c r="H31" s="10" t="e">
        <f>G31/D29</f>
        <v>#DIV/0!</v>
      </c>
    </row>
    <row r="32" spans="1:19" s="10" customFormat="1" x14ac:dyDescent="0.25">
      <c r="C32" s="71" t="s">
        <v>75</v>
      </c>
      <c r="D32" s="71">
        <v>297</v>
      </c>
      <c r="F32" s="71" t="s">
        <v>24</v>
      </c>
      <c r="G32" s="71">
        <f>G31*90%</f>
        <v>1412775</v>
      </c>
    </row>
    <row r="33" spans="3:7" s="10" customFormat="1" x14ac:dyDescent="0.25">
      <c r="C33" s="71" t="s">
        <v>86</v>
      </c>
      <c r="D33" s="71">
        <v>25500</v>
      </c>
      <c r="F33" s="71" t="s">
        <v>25</v>
      </c>
      <c r="G33" s="71">
        <f>G31*80%</f>
        <v>1255800</v>
      </c>
    </row>
    <row r="34" spans="3:7" s="10" customFormat="1" x14ac:dyDescent="0.25">
      <c r="C34" s="71" t="s">
        <v>72</v>
      </c>
      <c r="D34" s="71">
        <f>D32*D33</f>
        <v>7573500</v>
      </c>
    </row>
    <row r="35" spans="3:7" s="10" customFormat="1" x14ac:dyDescent="0.25">
      <c r="C35" s="71"/>
      <c r="D35" s="71"/>
    </row>
    <row r="36" spans="3:7" s="10" customFormat="1" x14ac:dyDescent="0.25">
      <c r="C36" s="71" t="s">
        <v>87</v>
      </c>
      <c r="D36" s="71"/>
    </row>
    <row r="37" spans="3:7" s="10" customFormat="1" x14ac:dyDescent="0.25">
      <c r="C37" s="71" t="s">
        <v>75</v>
      </c>
      <c r="D37" s="71">
        <v>385</v>
      </c>
    </row>
    <row r="38" spans="3:7" s="10" customFormat="1" x14ac:dyDescent="0.25">
      <c r="C38" s="71" t="s">
        <v>86</v>
      </c>
      <c r="D38" s="71">
        <v>25500</v>
      </c>
    </row>
    <row r="39" spans="3:7" s="10" customFormat="1" x14ac:dyDescent="0.25">
      <c r="C39" s="71" t="s">
        <v>72</v>
      </c>
      <c r="D39" s="71">
        <f>D37*D38</f>
        <v>9817500</v>
      </c>
    </row>
    <row r="40" spans="3:7" s="10" customFormat="1" x14ac:dyDescent="0.25"/>
    <row r="41" spans="3:7" x14ac:dyDescent="0.25">
      <c r="C41" s="73" t="s">
        <v>88</v>
      </c>
      <c r="D41" s="74">
        <f>D39+D34</f>
        <v>17391000</v>
      </c>
    </row>
    <row r="42" spans="3:7" x14ac:dyDescent="0.25">
      <c r="D42" s="66">
        <f>D41*0.9</f>
        <v>15651900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2024-04-08T11:43:13Z</dcterms:modified>
</cp:coreProperties>
</file>