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9515621-C6C2-44D5-97C4-D4CAF00534F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  <sheet name="Sheet8" sheetId="11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0" i="1" l="1"/>
  <c r="G7" i="1"/>
  <c r="E6" i="1"/>
  <c r="G26" i="1"/>
  <c r="G22" i="1"/>
  <c r="F25" i="1"/>
  <c r="G25" i="1" s="1"/>
  <c r="F24" i="1"/>
  <c r="G24" i="1" s="1"/>
  <c r="F23" i="1"/>
  <c r="G23" i="1" s="1"/>
  <c r="F22" i="1"/>
  <c r="F21" i="1"/>
  <c r="G21" i="1" s="1"/>
  <c r="F20" i="1"/>
  <c r="G20" i="1" s="1"/>
  <c r="F17" i="1"/>
  <c r="G17" i="1" s="1"/>
  <c r="F16" i="1"/>
  <c r="G16" i="1" s="1"/>
  <c r="F15" i="1"/>
  <c r="G15" i="1" s="1"/>
  <c r="F14" i="1"/>
  <c r="G14" i="1" s="1"/>
  <c r="F13" i="1"/>
  <c r="G13" i="1" s="1"/>
  <c r="F12" i="1"/>
  <c r="G12" i="1" s="1"/>
  <c r="F6" i="1"/>
  <c r="F5" i="1"/>
  <c r="F7" i="1" s="1"/>
  <c r="G38" i="1"/>
  <c r="H38" i="1" s="1"/>
  <c r="D38" i="1"/>
  <c r="D41" i="1" l="1"/>
  <c r="J28" i="1"/>
  <c r="J33" i="1" l="1"/>
  <c r="J4" i="1"/>
  <c r="J32" i="1"/>
  <c r="J31" i="1" l="1"/>
  <c r="J30" i="1"/>
  <c r="J29" i="1"/>
  <c r="G40" i="1"/>
  <c r="H40" i="1" s="1"/>
  <c r="G39" i="1"/>
  <c r="H39" i="1" s="1"/>
  <c r="D40" i="1"/>
  <c r="D39" i="1"/>
  <c r="G37" i="1"/>
  <c r="G36" i="1"/>
  <c r="K36" i="1" l="1"/>
  <c r="J5" i="1"/>
  <c r="G28" i="1" l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L36" i="1"/>
  <c r="J37" i="1"/>
  <c r="H37" i="1" l="1"/>
  <c r="H36" i="1"/>
  <c r="D37" i="1"/>
  <c r="K7" i="1" l="1"/>
  <c r="I33" i="1" l="1"/>
  <c r="I32" i="1"/>
  <c r="I34" i="1"/>
  <c r="I28" i="1" l="1"/>
  <c r="I37" i="1" l="1"/>
  <c r="I36" i="1"/>
  <c r="D36" i="1"/>
  <c r="I29" i="1"/>
  <c r="I30" i="1"/>
  <c r="I31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s="1"/>
  <c r="B21" i="1" l="1"/>
  <c r="B19" i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<sst xmlns="http://schemas.openxmlformats.org/spreadsheetml/2006/main" count="31" uniqueCount="29">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</sst>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10" fillId="0" borderId="1" xfId="0" applyFont="1" applyBorder="1"/>
    <xf numFmtId="0" fontId="12" fillId="0" borderId="1" xfId="0" applyFont="1" applyBorder="1"/>
    <xf numFmtId="43" fontId="10" fillId="0" borderId="1" xfId="0" applyNumberFormat="1" applyFont="1" applyBorder="1"/>
    <xf numFmtId="43" fontId="12" fillId="0" borderId="1" xfId="0" applyNumberFormat="1" applyFont="1" applyBorder="1"/>
    <xf numFmtId="43" fontId="11" fillId="0" borderId="1" xfId="0" applyNumberFormat="1" applyFont="1" applyBorder="1"/>
    <xf numFmtId="43" fontId="9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0" fillId="0" borderId="1" xfId="0" applyFont="1" applyBorder="1" applyAlignment="1">
      <alignment horizontal="center"/>
    </xf>
    <xf numFmtId="0" fontId="9" fillId="0" borderId="1" xfId="1" applyNumberFormat="1" applyFont="1" applyFill="1" applyBorder="1"/>
    <xf numFmtId="164" fontId="9" fillId="0" borderId="1" xfId="1" applyNumberFormat="1" applyFont="1" applyFill="1" applyBorder="1"/>
    <xf numFmtId="10" fontId="9" fillId="0" borderId="1" xfId="1" applyNumberFormat="1" applyFont="1" applyFill="1" applyBorder="1"/>
    <xf numFmtId="43" fontId="9" fillId="0" borderId="1" xfId="1" applyFont="1" applyFill="1" applyBorder="1"/>
    <xf numFmtId="0" fontId="7" fillId="0" borderId="1" xfId="0" applyFont="1" applyBorder="1"/>
    <xf numFmtId="43" fontId="9" fillId="0" borderId="1" xfId="1" applyFont="1" applyBorder="1"/>
    <xf numFmtId="164" fontId="9" fillId="0" borderId="1" xfId="1" applyNumberFormat="1" applyFont="1" applyBorder="1"/>
    <xf numFmtId="43" fontId="13" fillId="0" borderId="1" xfId="0" applyNumberFormat="1" applyFont="1" applyBorder="1"/>
    <xf numFmtId="2" fontId="9" fillId="0" borderId="1" xfId="1" applyNumberFormat="1" applyFont="1" applyBorder="1"/>
    <xf numFmtId="43" fontId="6" fillId="0" borderId="7" xfId="0" applyNumberFormat="1" applyFont="1" applyBorder="1"/>
    <xf numFmtId="0" fontId="0" fillId="0" borderId="0" xfId="0" applyFill="1"/>
    <xf numFmtId="0" fontId="7" fillId="0" borderId="0" xfId="0" applyFont="1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0" fillId="0" borderId="8" xfId="0" applyNumberFormat="1" applyFill="1" applyBorder="1"/>
    <xf numFmtId="0" fontId="0" fillId="0" borderId="8" xfId="0" applyFill="1" applyBorder="1"/>
    <xf numFmtId="43" fontId="0" fillId="0" borderId="0" xfId="0" applyNumberFormat="1" applyFill="1"/>
    <xf numFmtId="0" fontId="4" fillId="0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315985</xdr:colOff>
      <xdr:row>44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D49A4E-6C32-4776-AD1A-3E6C20A68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98385" cy="8383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287406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A9763-BE7D-4751-BFD8-6AD493DB2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869806" cy="816406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582723</xdr:colOff>
      <xdr:row>42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86F056-15C6-4E58-A522-E8ADDB54D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65123" cy="80211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287747</xdr:colOff>
      <xdr:row>45</xdr:row>
      <xdr:rowOff>77407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735976C-AC5F-4BE2-8162-D8FAC5000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08547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563925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AD6D37-6A8D-415D-9396-34B21D3FB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75125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6269</xdr:colOff>
      <xdr:row>35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16952C-FB62-47A3-BE15-D9DA10C647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83069" cy="66675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16</xdr:col>
      <xdr:colOff>419460</xdr:colOff>
      <xdr:row>35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8DA4C0-0E4E-4C0E-A132-1546B60BA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4686660" cy="64865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5"/>
  <sheetViews>
    <sheetView tabSelected="1" zoomScaleNormal="100" workbookViewId="0">
      <selection activeCell="D20" sqref="D20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0"/>
      <c r="B1" s="48"/>
      <c r="C1" s="48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8"/>
      <c r="B2" s="37"/>
      <c r="C2" s="37"/>
      <c r="D2" s="43"/>
      <c r="E2" s="17"/>
      <c r="F2" t="s">
        <v>13</v>
      </c>
      <c r="I2" s="6"/>
      <c r="L2" s="5"/>
      <c r="O2" s="6"/>
    </row>
    <row r="3" spans="1:15" ht="16.5" x14ac:dyDescent="0.3">
      <c r="A3" s="28" t="s">
        <v>0</v>
      </c>
      <c r="B3" s="38">
        <v>12200</v>
      </c>
      <c r="C3" s="38"/>
      <c r="D3" s="36"/>
      <c r="E3" s="13"/>
      <c r="F3" s="5">
        <v>2018</v>
      </c>
      <c r="G3" s="7">
        <v>2024</v>
      </c>
      <c r="H3" s="8">
        <f>G3-F3</f>
        <v>6</v>
      </c>
      <c r="I3" s="6"/>
      <c r="J3">
        <v>26620</v>
      </c>
      <c r="L3" s="5"/>
      <c r="M3" s="7"/>
      <c r="N3" s="8"/>
      <c r="O3" s="6"/>
    </row>
    <row r="4" spans="1:15" ht="33" x14ac:dyDescent="0.3">
      <c r="A4" s="29" t="s">
        <v>1</v>
      </c>
      <c r="B4" s="38">
        <v>2600</v>
      </c>
      <c r="C4" s="38"/>
      <c r="D4" s="36"/>
      <c r="E4" s="13"/>
      <c r="F4" s="9" t="s">
        <v>26</v>
      </c>
      <c r="G4" t="s">
        <v>27</v>
      </c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8" t="s">
        <v>2</v>
      </c>
      <c r="B5" s="38">
        <f>B3-B4</f>
        <v>9600</v>
      </c>
      <c r="C5" s="38"/>
      <c r="D5" s="36"/>
      <c r="E5" s="21"/>
      <c r="F5" s="7">
        <f>73.29*10.764</f>
        <v>788.89355999999998</v>
      </c>
      <c r="G5" s="13"/>
      <c r="H5" s="26"/>
      <c r="I5" s="41"/>
      <c r="J5">
        <f>J4/10.764</f>
        <v>2596.711259754738</v>
      </c>
      <c r="L5" s="5"/>
      <c r="M5" s="7"/>
      <c r="N5" s="8"/>
      <c r="O5" s="6"/>
    </row>
    <row r="6" spans="1:15" ht="16.5" x14ac:dyDescent="0.3">
      <c r="A6" s="28" t="s">
        <v>3</v>
      </c>
      <c r="B6" s="38">
        <f>B4</f>
        <v>2600</v>
      </c>
      <c r="C6" s="38"/>
      <c r="D6" s="36"/>
      <c r="E6" s="36">
        <f>F6*40%</f>
        <v>20.365488000000003</v>
      </c>
      <c r="F6" s="21">
        <f>4.73*10.764</f>
        <v>50.913720000000005</v>
      </c>
      <c r="G6" s="24"/>
      <c r="H6" s="26"/>
      <c r="I6" s="18"/>
      <c r="J6" s="19"/>
      <c r="L6" s="5"/>
      <c r="M6" s="7"/>
      <c r="N6" s="8"/>
      <c r="O6" s="6"/>
    </row>
    <row r="7" spans="1:15" ht="16.5" x14ac:dyDescent="0.3">
      <c r="A7" s="28" t="s">
        <v>4</v>
      </c>
      <c r="B7" s="30">
        <v>6</v>
      </c>
      <c r="C7" s="30"/>
      <c r="D7" s="44"/>
      <c r="E7" s="49"/>
      <c r="F7" s="36">
        <f>SUM(F5:F6)</f>
        <v>839.80727999999999</v>
      </c>
      <c r="G7" s="24">
        <f>F7*1.2</f>
        <v>1007.768736</v>
      </c>
      <c r="H7" s="24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28" t="s">
        <v>5</v>
      </c>
      <c r="B8" s="30">
        <f>B9-B7</f>
        <v>54</v>
      </c>
      <c r="C8" s="30"/>
      <c r="D8" s="45"/>
      <c r="E8" s="50"/>
      <c r="F8" s="36"/>
      <c r="G8" s="25"/>
      <c r="H8" s="24"/>
      <c r="I8" s="19"/>
      <c r="J8" s="19"/>
      <c r="L8" s="5"/>
      <c r="M8" s="10"/>
      <c r="N8" s="11"/>
      <c r="O8" s="6"/>
    </row>
    <row r="9" spans="1:15" ht="16.5" x14ac:dyDescent="0.3">
      <c r="A9" s="28" t="s">
        <v>6</v>
      </c>
      <c r="B9" s="30">
        <v>60</v>
      </c>
      <c r="C9" s="30"/>
      <c r="D9" s="44"/>
      <c r="E9" s="49"/>
      <c r="F9" s="51"/>
      <c r="G9" s="40"/>
      <c r="H9" s="25"/>
      <c r="I9" s="19"/>
      <c r="J9" s="19"/>
      <c r="K9" s="16"/>
      <c r="L9" s="16"/>
      <c r="M9" s="14"/>
      <c r="N9" s="11"/>
      <c r="O9" s="6"/>
    </row>
    <row r="10" spans="1:15" ht="33" x14ac:dyDescent="0.3">
      <c r="A10" s="29" t="s">
        <v>7</v>
      </c>
      <c r="B10" s="30">
        <f>90*B7/B9</f>
        <v>9</v>
      </c>
      <c r="C10" s="30"/>
      <c r="D10" s="44"/>
      <c r="E10" s="49"/>
      <c r="F10" s="36"/>
      <c r="G10" s="23"/>
      <c r="H10" s="25"/>
      <c r="I10" s="19"/>
      <c r="J10" s="19"/>
      <c r="K10" s="16"/>
      <c r="L10" s="16"/>
      <c r="M10" s="14"/>
      <c r="N10" s="11"/>
      <c r="O10" s="6"/>
    </row>
    <row r="11" spans="1:15" ht="16.5" x14ac:dyDescent="0.3">
      <c r="A11" s="28"/>
      <c r="B11" s="39">
        <f>B10%</f>
        <v>0.09</v>
      </c>
      <c r="C11" s="39"/>
      <c r="D11" s="46"/>
      <c r="E11" s="52"/>
      <c r="F11" s="36" t="s">
        <v>28</v>
      </c>
      <c r="G11" s="24"/>
      <c r="H11" s="25"/>
      <c r="I11" s="19"/>
      <c r="J11" s="19"/>
      <c r="K11" s="16"/>
      <c r="L11" s="16"/>
      <c r="M11" s="14"/>
      <c r="N11" s="12"/>
      <c r="O11" s="6"/>
    </row>
    <row r="12" spans="1:15" ht="16.5" x14ac:dyDescent="0.3">
      <c r="A12" s="28" t="s">
        <v>8</v>
      </c>
      <c r="B12" s="38">
        <f>B6*B11</f>
        <v>234</v>
      </c>
      <c r="C12" s="38"/>
      <c r="D12" s="47"/>
      <c r="E12" s="49"/>
      <c r="F12" s="36">
        <f>1.45*1.5</f>
        <v>2.1749999999999998</v>
      </c>
      <c r="G12" s="13">
        <f>F12*10.764</f>
        <v>23.411699999999996</v>
      </c>
      <c r="H12" s="25"/>
      <c r="I12" s="53"/>
      <c r="J12" s="19"/>
      <c r="K12" s="16"/>
      <c r="L12" s="16"/>
      <c r="M12" s="14"/>
      <c r="N12" s="8"/>
      <c r="O12" s="6"/>
    </row>
    <row r="13" spans="1:15" ht="16.5" x14ac:dyDescent="0.3">
      <c r="A13" s="28" t="s">
        <v>9</v>
      </c>
      <c r="B13" s="38">
        <f>B6-B12</f>
        <v>2366</v>
      </c>
      <c r="C13" s="38"/>
      <c r="D13" s="47"/>
      <c r="E13" s="1"/>
      <c r="F13" s="13">
        <f>6.22*3.54</f>
        <v>22.018799999999999</v>
      </c>
      <c r="G13" s="13">
        <f>F13*10.764</f>
        <v>237.01036319999997</v>
      </c>
      <c r="H13" s="25"/>
      <c r="I13" s="19"/>
      <c r="J13" s="19"/>
      <c r="K13" s="16"/>
      <c r="L13" s="16"/>
      <c r="M13" s="14"/>
      <c r="N13" s="8"/>
      <c r="O13" s="6"/>
    </row>
    <row r="14" spans="1:15" ht="16.5" x14ac:dyDescent="0.3">
      <c r="A14" s="28" t="s">
        <v>2</v>
      </c>
      <c r="B14" s="38">
        <f>B5</f>
        <v>9600</v>
      </c>
      <c r="C14" s="38"/>
      <c r="D14" s="36"/>
      <c r="E14" s="13"/>
      <c r="F14" s="16">
        <f>2.41*2.84</f>
        <v>6.8444000000000003</v>
      </c>
      <c r="G14" s="13">
        <f>F14*10.764</f>
        <v>73.673121600000002</v>
      </c>
      <c r="H14" s="25"/>
      <c r="I14" s="19"/>
      <c r="J14" s="19"/>
      <c r="K14" s="16"/>
      <c r="L14" s="16"/>
      <c r="M14" s="14"/>
      <c r="N14" s="8"/>
      <c r="O14" s="6"/>
    </row>
    <row r="15" spans="1:15" ht="16.5" x14ac:dyDescent="0.3">
      <c r="A15" s="28" t="s">
        <v>10</v>
      </c>
      <c r="B15" s="38">
        <f>B14+B13</f>
        <v>11966</v>
      </c>
      <c r="C15" s="38"/>
      <c r="D15" s="36"/>
      <c r="E15" s="13"/>
      <c r="F15" s="16">
        <f>2.4*1.05</f>
        <v>2.52</v>
      </c>
      <c r="G15" s="13">
        <f>F15*10.764</f>
        <v>27.12528</v>
      </c>
      <c r="H15" s="25"/>
      <c r="I15" s="16"/>
      <c r="J15" s="16"/>
      <c r="K15" s="16"/>
      <c r="L15" s="16"/>
      <c r="M15" s="14"/>
      <c r="N15" s="8"/>
      <c r="O15" s="6"/>
    </row>
    <row r="16" spans="1:15" ht="16.5" x14ac:dyDescent="0.3">
      <c r="A16" s="28" t="s">
        <v>23</v>
      </c>
      <c r="B16" s="31">
        <v>840</v>
      </c>
      <c r="C16" s="31"/>
      <c r="D16" s="32"/>
      <c r="E16" s="13"/>
      <c r="F16" s="25">
        <f>2.18*2.2</f>
        <v>4.7960000000000012</v>
      </c>
      <c r="G16" s="13">
        <f>F16*10.764</f>
        <v>51.624144000000008</v>
      </c>
      <c r="H16" s="24"/>
      <c r="I16" s="41"/>
      <c r="L16" s="5"/>
      <c r="N16" s="11"/>
      <c r="O16" s="6"/>
    </row>
    <row r="17" spans="1:15" ht="16.5" x14ac:dyDescent="0.3">
      <c r="A17" s="28" t="s">
        <v>11</v>
      </c>
      <c r="B17" s="33">
        <f>B15*B16</f>
        <v>10051440</v>
      </c>
      <c r="C17" s="33"/>
      <c r="D17" s="34"/>
      <c r="E17" s="13"/>
      <c r="F17" s="25">
        <f>1.5*1.45</f>
        <v>2.1749999999999998</v>
      </c>
      <c r="G17" s="13">
        <f>F17*10.764</f>
        <v>23.411699999999996</v>
      </c>
      <c r="H17" s="24"/>
      <c r="I17" s="41"/>
      <c r="L17" s="5"/>
      <c r="N17" s="24"/>
      <c r="O17" s="41"/>
    </row>
    <row r="18" spans="1:15" ht="16.5" hidden="1" x14ac:dyDescent="0.3">
      <c r="A18" s="28" t="s">
        <v>24</v>
      </c>
      <c r="B18" s="33">
        <f>B17*0.9</f>
        <v>9046296</v>
      </c>
      <c r="C18" s="33"/>
      <c r="D18" s="34"/>
      <c r="E18" s="13"/>
      <c r="F18" s="25"/>
      <c r="G18" s="25"/>
      <c r="H18" s="24"/>
      <c r="I18" s="41"/>
      <c r="N18" s="24"/>
      <c r="O18" s="13"/>
    </row>
    <row r="19" spans="1:15" ht="16.5" hidden="1" x14ac:dyDescent="0.3">
      <c r="A19" s="28" t="s">
        <v>25</v>
      </c>
      <c r="B19" s="33">
        <f>B17*0.8</f>
        <v>8041152</v>
      </c>
      <c r="C19" s="33"/>
      <c r="D19" s="34"/>
      <c r="E19" s="13"/>
      <c r="F19" s="25"/>
      <c r="G19" s="25"/>
      <c r="H19" s="24"/>
      <c r="I19" s="41"/>
      <c r="N19" s="24"/>
      <c r="O19" s="13"/>
    </row>
    <row r="20" spans="1:15" ht="16.5" x14ac:dyDescent="0.3">
      <c r="A20" s="28" t="s">
        <v>12</v>
      </c>
      <c r="B20" s="35">
        <f>B4*1008</f>
        <v>2620800</v>
      </c>
      <c r="C20" s="35"/>
      <c r="D20" s="36"/>
      <c r="E20" s="13"/>
      <c r="F20" s="13">
        <f>3.8*3.3</f>
        <v>12.54</v>
      </c>
      <c r="G20" s="13">
        <f>F20*10.764</f>
        <v>134.98055999999997</v>
      </c>
      <c r="I20" s="6"/>
    </row>
    <row r="21" spans="1:15" ht="16.5" x14ac:dyDescent="0.3">
      <c r="A21" s="30" t="s">
        <v>16</v>
      </c>
      <c r="B21" s="42">
        <f>B17*0.03/12</f>
        <v>25128.600000000002</v>
      </c>
      <c r="C21" s="35"/>
      <c r="D21" s="35"/>
      <c r="E21" s="13"/>
      <c r="F21">
        <f>2.4*1.4</f>
        <v>3.36</v>
      </c>
      <c r="G21" s="13">
        <f>F21*10.764</f>
        <v>36.167039999999993</v>
      </c>
    </row>
    <row r="22" spans="1:15" x14ac:dyDescent="0.25">
      <c r="B22" s="22"/>
      <c r="C22" s="22"/>
      <c r="F22">
        <f>0.91*0.84</f>
        <v>0.76439999999999997</v>
      </c>
      <c r="G22" s="13">
        <f>F22*10.764</f>
        <v>8.2280015999999989</v>
      </c>
    </row>
    <row r="23" spans="1:15" x14ac:dyDescent="0.25">
      <c r="B23" s="22"/>
      <c r="C23" s="22"/>
      <c r="F23">
        <f>3.26*4.25</f>
        <v>13.854999999999999</v>
      </c>
      <c r="G23" s="13">
        <f>F23*10.764</f>
        <v>149.13521999999998</v>
      </c>
    </row>
    <row r="24" spans="1:15" x14ac:dyDescent="0.25">
      <c r="F24">
        <f>1.5*0.5</f>
        <v>0.75</v>
      </c>
      <c r="G24" s="13">
        <f>F24*10.764</f>
        <v>8.0730000000000004</v>
      </c>
    </row>
    <row r="25" spans="1:15" x14ac:dyDescent="0.25">
      <c r="A25" s="54"/>
      <c r="B25" s="55"/>
      <c r="C25" s="55"/>
      <c r="D25" s="54" t="s">
        <v>14</v>
      </c>
      <c r="E25" s="54"/>
      <c r="F25" s="24">
        <f>1.45*2.4</f>
        <v>3.48</v>
      </c>
      <c r="G25" s="13">
        <f>F25*10.764</f>
        <v>37.45872</v>
      </c>
      <c r="H25" s="54"/>
      <c r="I25" s="54"/>
      <c r="J25" s="54"/>
      <c r="K25" s="54"/>
      <c r="L25" s="54"/>
      <c r="M25" s="54"/>
      <c r="N25" s="54"/>
    </row>
    <row r="26" spans="1:15" x14ac:dyDescent="0.25">
      <c r="A26" s="54"/>
      <c r="B26" s="55"/>
      <c r="C26" s="55"/>
      <c r="D26" s="54"/>
      <c r="E26" s="54"/>
      <c r="F26" s="24"/>
      <c r="G26" s="13">
        <f>SUM(G12:G25)</f>
        <v>810.29885039999988</v>
      </c>
      <c r="H26" s="54"/>
      <c r="I26" s="54"/>
      <c r="J26" s="54"/>
      <c r="K26" s="54"/>
      <c r="L26" s="54"/>
      <c r="M26" s="54"/>
      <c r="N26" s="54"/>
    </row>
    <row r="27" spans="1:15" x14ac:dyDescent="0.25">
      <c r="A27" s="54"/>
      <c r="B27" s="56" t="s">
        <v>20</v>
      </c>
      <c r="C27" s="56" t="s">
        <v>15</v>
      </c>
      <c r="D27" s="57" t="s">
        <v>21</v>
      </c>
      <c r="E27" s="57"/>
      <c r="F27" s="57" t="s">
        <v>11</v>
      </c>
      <c r="G27" s="57" t="s">
        <v>17</v>
      </c>
      <c r="H27" s="57" t="s">
        <v>18</v>
      </c>
      <c r="I27" s="57" t="s">
        <v>19</v>
      </c>
      <c r="J27" s="57"/>
      <c r="K27" s="54"/>
      <c r="L27" s="54"/>
      <c r="M27" s="54"/>
      <c r="N27" s="54"/>
    </row>
    <row r="28" spans="1:15" ht="17.25" x14ac:dyDescent="0.3">
      <c r="A28" s="54"/>
      <c r="B28" s="56"/>
      <c r="C28" s="56">
        <v>940</v>
      </c>
      <c r="D28" s="57"/>
      <c r="E28" s="57"/>
      <c r="F28" s="57">
        <v>11500000</v>
      </c>
      <c r="G28" s="58">
        <f t="shared" ref="G28:G34" si="0">F28/C28</f>
        <v>12234.04255319149</v>
      </c>
      <c r="H28" s="58" t="e">
        <f>F28/D28</f>
        <v>#DIV/0!</v>
      </c>
      <c r="I28" s="58" t="e">
        <f t="shared" ref="I28:I34" si="1">F28/B28</f>
        <v>#DIV/0!</v>
      </c>
      <c r="J28" s="57">
        <f>B28/C28</f>
        <v>0</v>
      </c>
      <c r="K28" s="27"/>
      <c r="L28" s="54"/>
      <c r="M28" s="54"/>
      <c r="N28" s="54"/>
    </row>
    <row r="29" spans="1:15" ht="17.25" x14ac:dyDescent="0.3">
      <c r="A29" s="54"/>
      <c r="B29" s="56"/>
      <c r="C29" s="56">
        <v>850</v>
      </c>
      <c r="D29" s="57"/>
      <c r="E29" s="57"/>
      <c r="F29" s="57">
        <v>10200000</v>
      </c>
      <c r="G29" s="58">
        <f t="shared" si="0"/>
        <v>12000</v>
      </c>
      <c r="H29" s="58" t="e">
        <f>F29/D29</f>
        <v>#DIV/0!</v>
      </c>
      <c r="I29" s="58" t="e">
        <f t="shared" si="1"/>
        <v>#DIV/0!</v>
      </c>
      <c r="J29" s="57">
        <f t="shared" ref="J29:J33" si="2">D29/C29</f>
        <v>0</v>
      </c>
      <c r="K29" s="27"/>
      <c r="L29" s="54"/>
      <c r="M29" s="54"/>
      <c r="N29" s="54"/>
    </row>
    <row r="30" spans="1:15" x14ac:dyDescent="0.25">
      <c r="A30" s="54"/>
      <c r="B30" s="56"/>
      <c r="C30" s="56">
        <v>820</v>
      </c>
      <c r="D30" s="57"/>
      <c r="E30" s="57"/>
      <c r="F30" s="58">
        <v>10500000</v>
      </c>
      <c r="G30" s="58">
        <f t="shared" si="0"/>
        <v>12804.878048780487</v>
      </c>
      <c r="H30" s="58" t="e">
        <f t="shared" ref="H30:H34" si="3">F30/D30</f>
        <v>#DIV/0!</v>
      </c>
      <c r="I30" s="58" t="e">
        <f t="shared" si="1"/>
        <v>#DIV/0!</v>
      </c>
      <c r="J30" s="57">
        <f t="shared" si="2"/>
        <v>0</v>
      </c>
      <c r="K30" s="54"/>
      <c r="L30" s="54"/>
      <c r="M30" s="54"/>
      <c r="N30" s="54"/>
    </row>
    <row r="31" spans="1:15" x14ac:dyDescent="0.25">
      <c r="A31" s="54"/>
      <c r="B31" s="56"/>
      <c r="C31" s="56">
        <v>850</v>
      </c>
      <c r="D31" s="57"/>
      <c r="E31" s="57"/>
      <c r="F31" s="58">
        <v>10300000</v>
      </c>
      <c r="G31" s="58">
        <f t="shared" si="0"/>
        <v>12117.64705882353</v>
      </c>
      <c r="H31" s="58" t="e">
        <f t="shared" si="3"/>
        <v>#DIV/0!</v>
      </c>
      <c r="I31" s="58" t="e">
        <f t="shared" si="1"/>
        <v>#DIV/0!</v>
      </c>
      <c r="J31" s="57">
        <f t="shared" si="2"/>
        <v>0</v>
      </c>
      <c r="K31" s="54"/>
      <c r="L31" s="54"/>
      <c r="M31" s="54"/>
      <c r="N31" s="54"/>
    </row>
    <row r="32" spans="1:15" x14ac:dyDescent="0.25">
      <c r="A32" s="54"/>
      <c r="B32" s="55"/>
      <c r="C32" s="56">
        <v>750</v>
      </c>
      <c r="D32" s="57"/>
      <c r="E32" s="54"/>
      <c r="F32" s="59">
        <v>9000000</v>
      </c>
      <c r="G32" s="59">
        <f t="shared" si="0"/>
        <v>12000</v>
      </c>
      <c r="H32" s="58" t="e">
        <f t="shared" si="3"/>
        <v>#DIV/0!</v>
      </c>
      <c r="I32" s="59" t="e">
        <f t="shared" si="1"/>
        <v>#DIV/0!</v>
      </c>
      <c r="J32" s="60">
        <f t="shared" si="2"/>
        <v>0</v>
      </c>
      <c r="K32" s="54"/>
      <c r="L32" s="54"/>
      <c r="M32" s="54"/>
      <c r="N32" s="54"/>
    </row>
    <row r="33" spans="1:14" x14ac:dyDescent="0.25">
      <c r="A33" s="54"/>
      <c r="B33" s="55"/>
      <c r="C33" s="55"/>
      <c r="D33" s="57"/>
      <c r="E33" s="54"/>
      <c r="F33" s="59"/>
      <c r="G33" s="59" t="e">
        <f t="shared" si="0"/>
        <v>#DIV/0!</v>
      </c>
      <c r="H33" s="59" t="e">
        <f t="shared" si="3"/>
        <v>#DIV/0!</v>
      </c>
      <c r="I33" s="59" t="e">
        <f t="shared" si="1"/>
        <v>#DIV/0!</v>
      </c>
      <c r="J33" s="60" t="e">
        <f t="shared" si="2"/>
        <v>#DIV/0!</v>
      </c>
      <c r="K33" s="54"/>
      <c r="L33" s="54"/>
      <c r="M33" s="54"/>
      <c r="N33" s="54"/>
    </row>
    <row r="34" spans="1:14" x14ac:dyDescent="0.25">
      <c r="A34" s="54"/>
      <c r="B34" s="55"/>
      <c r="C34" s="55"/>
      <c r="D34" s="54"/>
      <c r="E34" s="54"/>
      <c r="F34" s="60"/>
      <c r="G34" s="59" t="e">
        <f t="shared" si="0"/>
        <v>#DIV/0!</v>
      </c>
      <c r="H34" s="59" t="e">
        <f t="shared" si="3"/>
        <v>#DIV/0!</v>
      </c>
      <c r="I34" s="59" t="e">
        <f t="shared" si="1"/>
        <v>#DIV/0!</v>
      </c>
      <c r="J34" s="54"/>
      <c r="K34" s="54"/>
      <c r="L34" s="54"/>
      <c r="M34" s="54"/>
      <c r="N34" s="54"/>
    </row>
    <row r="35" spans="1:14" x14ac:dyDescent="0.25">
      <c r="A35" s="54"/>
      <c r="B35" s="55" t="s">
        <v>22</v>
      </c>
      <c r="C35" s="55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</row>
    <row r="36" spans="1:14" x14ac:dyDescent="0.25">
      <c r="A36" s="54"/>
      <c r="B36" s="55">
        <v>1018</v>
      </c>
      <c r="C36" s="55">
        <v>11800000</v>
      </c>
      <c r="D36" s="54">
        <f t="shared" ref="D36:D41" si="4">C36/B36</f>
        <v>11591.355599214145</v>
      </c>
      <c r="E36" s="54">
        <v>826000</v>
      </c>
      <c r="F36" s="54">
        <v>30000</v>
      </c>
      <c r="G36" s="61">
        <f>F36+E36+C36</f>
        <v>12656000</v>
      </c>
      <c r="H36" s="54">
        <f>G36/B36</f>
        <v>12432.220039292732</v>
      </c>
      <c r="I36" s="61" t="e">
        <f>G36/#REF!</f>
        <v>#REF!</v>
      </c>
      <c r="J36" s="54"/>
      <c r="K36" s="54">
        <f>A36+B36</f>
        <v>1018</v>
      </c>
      <c r="L36" s="54">
        <f>G36/K36</f>
        <v>12432.220039292732</v>
      </c>
      <c r="M36" s="54"/>
      <c r="N36" s="54"/>
    </row>
    <row r="37" spans="1:14" x14ac:dyDescent="0.25">
      <c r="A37" s="54"/>
      <c r="B37" s="55">
        <v>840</v>
      </c>
      <c r="C37" s="55">
        <v>9000000</v>
      </c>
      <c r="D37" s="54">
        <f t="shared" si="4"/>
        <v>10714.285714285714</v>
      </c>
      <c r="E37" s="54">
        <v>630000</v>
      </c>
      <c r="F37" s="54">
        <v>30000</v>
      </c>
      <c r="G37" s="61">
        <f>F37+E37+C37</f>
        <v>9660000</v>
      </c>
      <c r="H37" s="54">
        <f>G37/B37</f>
        <v>11500</v>
      </c>
      <c r="I37" s="61" t="e">
        <f>G37/#REF!</f>
        <v>#REF!</v>
      </c>
      <c r="J37" s="54" t="e">
        <f>G37/A37</f>
        <v>#DIV/0!</v>
      </c>
      <c r="K37" s="54"/>
      <c r="L37" s="54"/>
      <c r="M37" s="54"/>
      <c r="N37" s="54"/>
    </row>
    <row r="38" spans="1:14" x14ac:dyDescent="0.25">
      <c r="A38" s="54"/>
      <c r="B38" s="55"/>
      <c r="C38" s="55"/>
      <c r="D38" s="54" t="e">
        <f t="shared" si="4"/>
        <v>#DIV/0!</v>
      </c>
      <c r="E38" s="54">
        <v>1864500</v>
      </c>
      <c r="F38" s="54">
        <v>30000</v>
      </c>
      <c r="G38" s="61">
        <f>F38+E38+C38</f>
        <v>1894500</v>
      </c>
      <c r="H38" s="54" t="e">
        <f>G38/B38</f>
        <v>#DIV/0!</v>
      </c>
      <c r="I38" s="54"/>
      <c r="J38" s="54"/>
      <c r="K38" s="54"/>
      <c r="L38" s="54"/>
      <c r="M38" s="54"/>
      <c r="N38" s="54"/>
    </row>
    <row r="39" spans="1:14" ht="15.75" x14ac:dyDescent="0.25">
      <c r="A39" s="62"/>
      <c r="B39" s="55"/>
      <c r="C39" s="55"/>
      <c r="D39" s="54" t="e">
        <f t="shared" si="4"/>
        <v>#DIV/0!</v>
      </c>
      <c r="E39" s="54">
        <v>1914500</v>
      </c>
      <c r="F39" s="54">
        <v>30000</v>
      </c>
      <c r="G39" s="61">
        <f>F39+E39+C39</f>
        <v>1944500</v>
      </c>
      <c r="H39" s="54" t="e">
        <f>G39/B39</f>
        <v>#DIV/0!</v>
      </c>
      <c r="I39" s="54"/>
      <c r="J39" s="54"/>
      <c r="K39" s="54"/>
      <c r="L39" s="54"/>
      <c r="M39" s="54"/>
      <c r="N39" s="54"/>
    </row>
    <row r="40" spans="1:14" ht="15.75" x14ac:dyDescent="0.25">
      <c r="A40" s="62"/>
      <c r="B40" s="55"/>
      <c r="C40" s="55"/>
      <c r="D40" s="54" t="e">
        <f t="shared" si="4"/>
        <v>#DIV/0!</v>
      </c>
      <c r="E40" s="54">
        <v>288000</v>
      </c>
      <c r="F40" s="54">
        <v>30000</v>
      </c>
      <c r="G40" s="61">
        <f>F40+E40+C40</f>
        <v>318000</v>
      </c>
      <c r="H40" s="54" t="e">
        <f>G40/B40</f>
        <v>#DIV/0!</v>
      </c>
      <c r="I40" s="54"/>
      <c r="J40" s="54"/>
      <c r="K40" s="54"/>
      <c r="L40" s="54"/>
      <c r="M40" s="54"/>
      <c r="N40" s="54"/>
    </row>
    <row r="41" spans="1:14" ht="15.75" x14ac:dyDescent="0.25">
      <c r="A41" s="62"/>
      <c r="B41" s="55"/>
      <c r="C41" s="55"/>
      <c r="D41" s="54" t="e">
        <f t="shared" si="4"/>
        <v>#DIV/0!</v>
      </c>
      <c r="E41" s="54"/>
      <c r="F41" s="54"/>
      <c r="G41" s="54"/>
      <c r="H41" s="54"/>
      <c r="I41" s="54"/>
      <c r="J41" s="54"/>
      <c r="K41" s="54"/>
      <c r="L41" s="54"/>
      <c r="M41" s="54"/>
      <c r="N41" s="54"/>
    </row>
    <row r="42" spans="1:14" ht="15.75" x14ac:dyDescent="0.25">
      <c r="A42" s="62"/>
      <c r="B42" s="55"/>
      <c r="C42" s="55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</row>
    <row r="43" spans="1:14" ht="15.75" x14ac:dyDescent="0.25">
      <c r="A43" s="62"/>
      <c r="B43" s="55"/>
      <c r="C43" s="55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</row>
    <row r="44" spans="1:14" ht="15.75" x14ac:dyDescent="0.25">
      <c r="A44" s="15"/>
    </row>
    <row r="45" spans="1:14" ht="15.75" x14ac:dyDescent="0.25">
      <c r="A45" s="15"/>
    </row>
    <row r="65" spans="4:6" x14ac:dyDescent="0.25">
      <c r="D65" s="13"/>
      <c r="E65" s="13"/>
      <c r="F65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4" workbookViewId="0">
      <selection activeCell="T31" sqref="T3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Sheet6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2024-03-31T06:52:21Z</dcterms:modified>
</cp:coreProperties>
</file>