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1" i="1" l="1"/>
  <c r="B29" i="1"/>
  <c r="L20" i="1"/>
  <c r="C7" i="1"/>
  <c r="C39" i="1" l="1"/>
  <c r="C2" i="1"/>
  <c r="E18" i="1" l="1"/>
  <c r="C11" i="1" l="1"/>
  <c r="L17" i="1"/>
  <c r="L19" i="1"/>
  <c r="L18" i="1"/>
  <c r="E26" i="1"/>
  <c r="E16" i="1"/>
  <c r="M15" i="1" l="1"/>
  <c r="O3" i="1"/>
  <c r="O2" i="1"/>
  <c r="L8" i="1"/>
  <c r="L9" i="1" s="1"/>
  <c r="L6" i="1"/>
  <c r="L4" i="1"/>
  <c r="L3" i="1"/>
  <c r="L12" i="1" s="1"/>
  <c r="L10" i="1" l="1"/>
  <c r="L11" i="1" s="1"/>
  <c r="L13" i="1" s="1"/>
  <c r="L16" i="1" s="1"/>
  <c r="B33" i="1" l="1"/>
  <c r="B34" i="1" s="1"/>
  <c r="B36" i="1" s="1"/>
  <c r="C36" i="1" s="1"/>
  <c r="C29" i="1"/>
  <c r="D11" i="1"/>
  <c r="E17" i="1"/>
  <c r="E20" i="1"/>
  <c r="B7" i="1"/>
  <c r="G1" i="1"/>
</calcChain>
</file>

<file path=xl/sharedStrings.xml><?xml version="1.0" encoding="utf-8"?>
<sst xmlns="http://schemas.openxmlformats.org/spreadsheetml/2006/main" count="44" uniqueCount="41">
  <si>
    <t>Agreement</t>
  </si>
  <si>
    <t>08.11.2019</t>
  </si>
  <si>
    <t>Area</t>
  </si>
  <si>
    <t>Carpet</t>
  </si>
  <si>
    <t>BU Area</t>
  </si>
  <si>
    <t>Previous Valuation Report</t>
  </si>
  <si>
    <t>07.12.2021</t>
  </si>
  <si>
    <t>YOC</t>
  </si>
  <si>
    <t>G+7</t>
  </si>
  <si>
    <t>BU</t>
  </si>
  <si>
    <t>Rate</t>
  </si>
  <si>
    <t>Value</t>
  </si>
  <si>
    <t>Price Indicators</t>
  </si>
  <si>
    <t>CA</t>
  </si>
  <si>
    <t>BA</t>
  </si>
  <si>
    <t>SA</t>
  </si>
  <si>
    <t>ROC</t>
  </si>
  <si>
    <t>ROB</t>
  </si>
  <si>
    <t>ROS</t>
  </si>
  <si>
    <t>RR</t>
  </si>
  <si>
    <t>Land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</si>
  <si>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</si>
  <si>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</si>
  <si>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</si>
  <si>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</si>
  <si>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</si>
  <si>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</si>
  <si>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</si>
  <si>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</si>
  <si>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</si>
  <si>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</si>
  <si>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</si>
  <si>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</si>
  <si>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</si>
  <si>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</si>
  <si>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Rental Value</t>
  </si>
  <si>
    <t>Guideline Rate</t>
  </si>
  <si>
    <t>on Carpet</t>
  </si>
  <si>
    <t>IGR 2022</t>
  </si>
  <si>
    <t>30.12.2020</t>
  </si>
  <si>
    <t>Rate per Sq.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</si>
</sst>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43" fontId="0" fillId="0" borderId="0" xfId="1" applyFont="1"/>
    <xf numFmtId="164" fontId="0" fillId="0" borderId="0" xfId="1" applyNumberFormat="1" applyFont="1"/>
    <xf numFmtId="43" fontId="0" fillId="0" borderId="0" xfId="0" applyNumberFormat="1"/>
    <xf numFmtId="164" fontId="0" fillId="0" borderId="0" xfId="0" applyNumberForma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0" fillId="2" borderId="0" xfId="0" applyFill="1"/>
    <xf numFmtId="43" fontId="0" fillId="2" borderId="0" xfId="1" applyFont="1" applyFill="1"/>
    <xf numFmtId="43" fontId="0" fillId="2" borderId="0" xfId="0" applyNumberFormat="1" applyFill="1"/>
    <xf numFmtId="43" fontId="2" fillId="2" borderId="0" xfId="0" applyNumberFormat="1" applyFont="1" applyFill="1"/>
    <xf numFmtId="0" fontId="2" fillId="2" borderId="0" xfId="0" applyFont="1" applyFill="1"/>
    <xf numFmtId="0" fontId="0" fillId="2" borderId="1" xfId="0" applyFill="1" applyBorder="1"/>
    <xf numFmtId="43" fontId="0" fillId="2" borderId="1" xfId="1" applyFont="1" applyFill="1" applyBorder="1"/>
    <xf numFmtId="164" fontId="0" fillId="2" borderId="1" xfId="1" applyNumberFormat="1" applyFont="1" applyFill="1" applyBorder="1"/>
    <xf numFmtId="164" fontId="0" fillId="2" borderId="0" xfId="1" applyNumberFormat="1" applyFont="1" applyFill="1"/>
    <xf numFmtId="164" fontId="0" fillId="2" borderId="0" xfId="0" applyNumberFormat="1" applyFill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525735</xdr:colOff>
      <xdr:row>36</xdr:row>
      <xdr:rowOff>29536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27335" cy="68875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553888</xdr:colOff>
      <xdr:row>33</xdr:row>
      <xdr:rowOff>172351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7488" cy="6458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33</xdr:row>
      <xdr:rowOff>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6287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163649</xdr:colOff>
      <xdr:row>35</xdr:row>
      <xdr:rowOff>115247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5649" cy="6782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392111</xdr:colOff>
      <xdr:row>29</xdr:row>
      <xdr:rowOff>76982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64911" cy="560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239690</xdr:colOff>
      <xdr:row>31</xdr:row>
      <xdr:rowOff>115140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12490" cy="6020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68131</xdr:colOff>
      <xdr:row>22</xdr:row>
      <xdr:rowOff>585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31331" cy="41915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607695</xdr:colOff>
      <xdr:row>91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5238095" cy="8571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abSelected="1" topLeftCell="A10" workbookViewId="0">
      <selection activeCell="L22" sqref="L22"/>
    </sheetView>
  </sheetViews>
  <sheetFormatPr defaultRowHeight="15" x14ac:dyDescent="0.25"/>
  <cols>
    <col min="1" max="1" width="24.5703125" bestFit="1" customWidth="1"/>
    <col min="2" max="5" width="14.28515625" bestFit="1" customWidth="1"/>
    <col min="7" max="7" width="10" bestFit="1" customWidth="1"/>
    <col min="11" max="11" width="19.5703125" bestFit="1" customWidth="1"/>
    <col min="12" max="12" width="13.7109375" bestFit="1" customWidth="1"/>
    <col min="13" max="13" width="10" bestFit="1" customWidth="1"/>
  </cols>
  <sheetData>
    <row r="1" spans="1:15" ht="16.5" x14ac:dyDescent="0.3">
      <c r="A1" s="18" t="s">
        <v>0</v>
      </c>
      <c r="B1" s="18" t="s">
        <v>1</v>
      </c>
      <c r="C1" s="19">
        <v>48800000</v>
      </c>
      <c r="E1" s="18" t="s">
        <v>4</v>
      </c>
      <c r="F1" s="18">
        <v>39.03</v>
      </c>
      <c r="G1" s="18">
        <f>F1*10.764</f>
        <v>420.11892</v>
      </c>
      <c r="K1" s="5" t="s">
        <v>21</v>
      </c>
      <c r="L1" s="6">
        <v>75000</v>
      </c>
      <c r="O1">
        <v>30250</v>
      </c>
    </row>
    <row r="2" spans="1:15" ht="82.5" x14ac:dyDescent="0.3">
      <c r="A2" s="18"/>
      <c r="B2" s="18" t="s">
        <v>40</v>
      </c>
      <c r="C2" s="20">
        <f>C1/350</f>
        <v>139428.57142857142</v>
      </c>
      <c r="E2" s="18" t="s">
        <v>3</v>
      </c>
      <c r="F2" s="18">
        <v>350</v>
      </c>
      <c r="G2" s="18"/>
      <c r="K2" s="7" t="s">
        <v>22</v>
      </c>
      <c r="L2" s="6">
        <v>3000</v>
      </c>
      <c r="O2">
        <f>O1/100*105</f>
        <v>31762.5</v>
      </c>
    </row>
    <row r="3" spans="1:15" ht="16.5" x14ac:dyDescent="0.3">
      <c r="K3" s="5" t="s">
        <v>23</v>
      </c>
      <c r="L3" s="6">
        <f>L1-L2</f>
        <v>72000</v>
      </c>
      <c r="O3">
        <f>O2/10.764</f>
        <v>2950.8082497212936</v>
      </c>
    </row>
    <row r="4" spans="1:15" ht="16.5" x14ac:dyDescent="0.3">
      <c r="A4" s="18" t="s">
        <v>5</v>
      </c>
      <c r="B4" s="18" t="s">
        <v>6</v>
      </c>
      <c r="C4" s="18"/>
      <c r="D4" s="18"/>
      <c r="E4" s="18" t="s">
        <v>39</v>
      </c>
      <c r="K4" s="5" t="s">
        <v>24</v>
      </c>
      <c r="L4" s="6">
        <f>L2*1</f>
        <v>3000</v>
      </c>
    </row>
    <row r="5" spans="1:15" ht="16.5" x14ac:dyDescent="0.3">
      <c r="A5" s="18" t="s">
        <v>9</v>
      </c>
      <c r="B5" s="19">
        <v>420</v>
      </c>
      <c r="C5" s="18"/>
      <c r="D5" s="18"/>
      <c r="E5" s="18"/>
      <c r="K5" s="5" t="s">
        <v>25</v>
      </c>
      <c r="L5" s="8">
        <v>6</v>
      </c>
    </row>
    <row r="6" spans="1:15" ht="16.5" x14ac:dyDescent="0.3">
      <c r="A6" s="18" t="s">
        <v>10</v>
      </c>
      <c r="B6" s="19">
        <v>60000</v>
      </c>
      <c r="C6" s="18" t="s">
        <v>37</v>
      </c>
      <c r="D6" s="18"/>
      <c r="E6" s="18"/>
      <c r="K6" s="5" t="s">
        <v>26</v>
      </c>
      <c r="L6" s="8">
        <f>L7-L5</f>
        <v>54</v>
      </c>
    </row>
    <row r="7" spans="1:15" ht="16.5" x14ac:dyDescent="0.3">
      <c r="A7" s="18" t="s">
        <v>11</v>
      </c>
      <c r="B7" s="19">
        <f>B6*B5</f>
        <v>25200000</v>
      </c>
      <c r="C7" s="21">
        <f>B7/350</f>
        <v>72000</v>
      </c>
      <c r="D7" s="18"/>
      <c r="E7" s="19">
        <v>18000000</v>
      </c>
      <c r="K7" s="5" t="s">
        <v>27</v>
      </c>
      <c r="L7" s="8">
        <v>60</v>
      </c>
    </row>
    <row r="8" spans="1:15" ht="49.5" x14ac:dyDescent="0.3">
      <c r="B8" s="3"/>
      <c r="K8" s="7" t="s">
        <v>28</v>
      </c>
      <c r="L8" s="8">
        <f>90*L5/L7</f>
        <v>9</v>
      </c>
    </row>
    <row r="9" spans="1:15" ht="16.5" x14ac:dyDescent="0.3">
      <c r="K9" s="5"/>
      <c r="L9" s="9">
        <f>L8%</f>
        <v>0.09</v>
      </c>
    </row>
    <row r="10" spans="1:15" ht="16.5" x14ac:dyDescent="0.3">
      <c r="K10" s="5" t="s">
        <v>29</v>
      </c>
      <c r="L10" s="6">
        <f>L4*L9</f>
        <v>270</v>
      </c>
    </row>
    <row r="11" spans="1:15" ht="16.5" x14ac:dyDescent="0.3">
      <c r="A11" s="18" t="s">
        <v>7</v>
      </c>
      <c r="B11" s="18">
        <v>2018</v>
      </c>
      <c r="C11" s="22">
        <f>2024-B11</f>
        <v>6</v>
      </c>
      <c r="D11" s="22">
        <f>100-C11</f>
        <v>94</v>
      </c>
      <c r="K11" s="5" t="s">
        <v>30</v>
      </c>
      <c r="L11" s="6">
        <f>L4-L10</f>
        <v>2730</v>
      </c>
    </row>
    <row r="12" spans="1:15" ht="16.5" x14ac:dyDescent="0.3">
      <c r="A12" s="18" t="s">
        <v>8</v>
      </c>
      <c r="B12" s="18"/>
      <c r="C12" s="18"/>
      <c r="D12" s="18"/>
      <c r="K12" s="5" t="s">
        <v>23</v>
      </c>
      <c r="L12" s="6">
        <f>L3</f>
        <v>72000</v>
      </c>
    </row>
    <row r="13" spans="1:15" ht="16.5" x14ac:dyDescent="0.3">
      <c r="K13" s="5" t="s">
        <v>31</v>
      </c>
      <c r="L13" s="6">
        <f>L12+L11</f>
        <v>74730</v>
      </c>
      <c r="M13" s="3"/>
    </row>
    <row r="14" spans="1:15" ht="16.5" x14ac:dyDescent="0.3">
      <c r="A14" s="28" t="s">
        <v>12</v>
      </c>
      <c r="B14" s="29"/>
      <c r="C14" s="29"/>
      <c r="D14" s="29"/>
      <c r="E14" s="29"/>
      <c r="F14" s="29"/>
      <c r="G14" s="30"/>
      <c r="K14" s="5"/>
      <c r="L14" s="8"/>
    </row>
    <row r="15" spans="1:15" ht="16.5" x14ac:dyDescent="0.3">
      <c r="A15" s="23" t="s">
        <v>13</v>
      </c>
      <c r="B15" s="23" t="s">
        <v>14</v>
      </c>
      <c r="C15" s="23" t="s">
        <v>15</v>
      </c>
      <c r="D15" s="23" t="s">
        <v>11</v>
      </c>
      <c r="E15" s="23" t="s">
        <v>16</v>
      </c>
      <c r="F15" s="23" t="s">
        <v>17</v>
      </c>
      <c r="G15" s="23" t="s">
        <v>18</v>
      </c>
      <c r="K15" s="10" t="s">
        <v>2</v>
      </c>
      <c r="L15" s="11">
        <v>350</v>
      </c>
      <c r="M15">
        <f>L15*1.2</f>
        <v>420</v>
      </c>
    </row>
    <row r="16" spans="1:15" ht="16.5" x14ac:dyDescent="0.3">
      <c r="A16" s="23">
        <v>326</v>
      </c>
      <c r="B16" s="23"/>
      <c r="C16" s="23"/>
      <c r="D16" s="24">
        <v>22800000</v>
      </c>
      <c r="E16" s="25">
        <f>D16/A16</f>
        <v>69938.650306748459</v>
      </c>
      <c r="F16" s="25"/>
      <c r="G16" s="25"/>
      <c r="K16" s="10" t="s">
        <v>11</v>
      </c>
      <c r="L16" s="12">
        <f>L13*L15</f>
        <v>26155500</v>
      </c>
    </row>
    <row r="17" spans="1:12" ht="16.5" x14ac:dyDescent="0.3">
      <c r="A17" s="23">
        <v>507</v>
      </c>
      <c r="B17" s="23"/>
      <c r="C17" s="23"/>
      <c r="D17" s="24">
        <v>35400000</v>
      </c>
      <c r="E17" s="25">
        <f t="shared" ref="E17:E20" si="0">D17/A17</f>
        <v>69822.485207100588</v>
      </c>
      <c r="F17" s="25"/>
      <c r="G17" s="25"/>
      <c r="K17" s="13" t="s">
        <v>32</v>
      </c>
      <c r="L17" s="14">
        <f>L16*85%</f>
        <v>22232175</v>
      </c>
    </row>
    <row r="18" spans="1:12" ht="16.5" x14ac:dyDescent="0.3">
      <c r="A18" s="23">
        <v>507</v>
      </c>
      <c r="B18" s="23"/>
      <c r="C18" s="23"/>
      <c r="D18" s="24">
        <v>35500000</v>
      </c>
      <c r="E18" s="25">
        <f>D18/A18</f>
        <v>70019.723865877706</v>
      </c>
      <c r="F18" s="25"/>
      <c r="G18" s="25"/>
      <c r="K18" s="13" t="s">
        <v>33</v>
      </c>
      <c r="L18" s="14">
        <f>L16*70%</f>
        <v>18308850</v>
      </c>
    </row>
    <row r="19" spans="1:12" ht="16.5" x14ac:dyDescent="0.3">
      <c r="A19" s="23"/>
      <c r="B19" s="23"/>
      <c r="C19" s="23"/>
      <c r="D19" s="24"/>
      <c r="E19" s="25"/>
      <c r="F19" s="25"/>
      <c r="G19" s="25"/>
      <c r="K19" s="13" t="s">
        <v>34</v>
      </c>
      <c r="L19" s="14">
        <f>M15*L2</f>
        <v>1260000</v>
      </c>
    </row>
    <row r="20" spans="1:12" ht="16.5" x14ac:dyDescent="0.3">
      <c r="A20" s="23">
        <v>400</v>
      </c>
      <c r="B20" s="23"/>
      <c r="C20" s="23"/>
      <c r="D20" s="24">
        <v>22500000</v>
      </c>
      <c r="E20" s="25">
        <f t="shared" si="0"/>
        <v>56250</v>
      </c>
      <c r="F20" s="25"/>
      <c r="G20" s="25"/>
      <c r="K20" s="15" t="s">
        <v>35</v>
      </c>
      <c r="L20" s="14">
        <f>L16*0.025/12</f>
        <v>54490.625</v>
      </c>
    </row>
    <row r="21" spans="1:12" ht="16.5" x14ac:dyDescent="0.3">
      <c r="D21" s="1"/>
      <c r="E21" s="2"/>
      <c r="F21" s="2"/>
      <c r="G21" s="2"/>
      <c r="K21" s="16" t="s">
        <v>36</v>
      </c>
      <c r="L21" s="17">
        <f>M15*68450</f>
        <v>28749000</v>
      </c>
    </row>
    <row r="22" spans="1:12" x14ac:dyDescent="0.25">
      <c r="D22" s="1"/>
      <c r="E22" s="2"/>
      <c r="F22" s="2"/>
      <c r="G22" s="2"/>
    </row>
    <row r="23" spans="1:12" x14ac:dyDescent="0.25">
      <c r="D23" s="1"/>
      <c r="E23" s="2"/>
      <c r="F23" s="2"/>
      <c r="G23" s="2"/>
    </row>
    <row r="24" spans="1:12" x14ac:dyDescent="0.25">
      <c r="D24" s="1"/>
      <c r="E24" s="2"/>
      <c r="F24" s="2"/>
      <c r="G24" s="2"/>
    </row>
    <row r="25" spans="1:12" x14ac:dyDescent="0.25">
      <c r="A25" s="18" t="s">
        <v>38</v>
      </c>
      <c r="B25" s="18"/>
      <c r="C25" s="18"/>
      <c r="D25" s="19"/>
      <c r="E25" s="26"/>
      <c r="F25" s="2"/>
      <c r="G25" s="2"/>
    </row>
    <row r="26" spans="1:12" x14ac:dyDescent="0.25">
      <c r="A26" s="18">
        <v>350</v>
      </c>
      <c r="B26" s="18"/>
      <c r="C26" s="18"/>
      <c r="D26" s="19">
        <v>28400000</v>
      </c>
      <c r="E26" s="26">
        <f>D26/A26</f>
        <v>81142.857142857145</v>
      </c>
      <c r="F26" s="2"/>
      <c r="G26" s="2"/>
    </row>
    <row r="27" spans="1:12" x14ac:dyDescent="0.25">
      <c r="G27" s="4"/>
    </row>
    <row r="28" spans="1:12" x14ac:dyDescent="0.25">
      <c r="A28" s="18" t="s">
        <v>19</v>
      </c>
      <c r="B28" s="19">
        <v>726180</v>
      </c>
      <c r="C28" s="18"/>
      <c r="G28" s="3"/>
    </row>
    <row r="29" spans="1:12" x14ac:dyDescent="0.25">
      <c r="A29" s="18"/>
      <c r="B29" s="20">
        <f>B28/100*105</f>
        <v>762489</v>
      </c>
      <c r="C29" s="27">
        <f>B29/10.764</f>
        <v>70836.956521739135</v>
      </c>
    </row>
    <row r="30" spans="1:12" x14ac:dyDescent="0.25">
      <c r="A30" s="18"/>
      <c r="B30" s="18"/>
      <c r="C30" s="27"/>
    </row>
    <row r="31" spans="1:12" x14ac:dyDescent="0.25">
      <c r="A31" s="18" t="s">
        <v>20</v>
      </c>
      <c r="B31" s="19">
        <v>334250</v>
      </c>
      <c r="C31" s="27"/>
    </row>
    <row r="32" spans="1:12" x14ac:dyDescent="0.25">
      <c r="A32" s="18"/>
      <c r="B32" s="18"/>
      <c r="C32" s="27"/>
    </row>
    <row r="33" spans="1:5" x14ac:dyDescent="0.25">
      <c r="A33" s="18"/>
      <c r="B33" s="20">
        <f>B29-B31</f>
        <v>428239</v>
      </c>
      <c r="C33" s="27"/>
    </row>
    <row r="34" spans="1:5" x14ac:dyDescent="0.25">
      <c r="A34" s="18"/>
      <c r="B34" s="20">
        <f>B33*94%</f>
        <v>402544.66</v>
      </c>
      <c r="C34" s="27"/>
    </row>
    <row r="35" spans="1:5" x14ac:dyDescent="0.25">
      <c r="A35" s="18"/>
      <c r="B35" s="18"/>
      <c r="C35" s="27"/>
    </row>
    <row r="36" spans="1:5" x14ac:dyDescent="0.25">
      <c r="A36" s="18"/>
      <c r="B36" s="27">
        <f>B34+B31</f>
        <v>736794.65999999992</v>
      </c>
      <c r="C36" s="27">
        <f>B36/10.764</f>
        <v>68449.89409141583</v>
      </c>
      <c r="E36" s="3"/>
    </row>
    <row r="39" spans="1:5" x14ac:dyDescent="0.25">
      <c r="A39">
        <v>400</v>
      </c>
      <c r="B39">
        <v>22500000</v>
      </c>
      <c r="C39">
        <f>B39/A39</f>
        <v>56250</v>
      </c>
    </row>
  </sheetData>
  <mergeCells count="1">
    <mergeCell ref="A14:G1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Z18" sqref="Z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5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2024-05-22T12:37:46Z</dcterms:modified>
</cp:coreProperties>
</file>