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838B880-6EAF-46EC-8901-0D44A9B9FB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" i="1" l="1"/>
  <c r="M6" i="1"/>
  <c r="L7" i="1"/>
  <c r="L8" i="1" s="1"/>
  <c r="L6" i="1"/>
  <c r="A37" i="1"/>
  <c r="A36" i="1"/>
  <c r="A35" i="1"/>
  <c r="B31" i="1"/>
  <c r="B29" i="1"/>
  <c r="J18" i="1"/>
  <c r="H18" i="1"/>
  <c r="G18" i="1"/>
  <c r="J17" i="1"/>
  <c r="H17" i="1"/>
  <c r="G17" i="1"/>
  <c r="C20" i="1"/>
  <c r="C10" i="1"/>
  <c r="C11" i="1" s="1"/>
  <c r="C8" i="1"/>
  <c r="C6" i="1"/>
  <c r="C12" i="1" s="1"/>
  <c r="C13" i="1" s="1"/>
  <c r="C5" i="1"/>
  <c r="C14" i="1" s="1"/>
  <c r="F7" i="1"/>
  <c r="F6" i="1"/>
  <c r="B20" i="1"/>
  <c r="M7" i="1" l="1"/>
  <c r="M8" i="1" s="1"/>
  <c r="N8" i="1"/>
  <c r="N7" i="1"/>
  <c r="C15" i="1"/>
  <c r="C17" i="1" s="1"/>
  <c r="H36" i="1"/>
  <c r="C40" i="1"/>
  <c r="F37" i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C21" i="1" l="1"/>
  <c r="C18" i="1"/>
  <c r="C19" i="1"/>
  <c r="G37" i="1"/>
  <c r="G40" i="1"/>
  <c r="B12" i="1"/>
  <c r="B13" i="1" s="1"/>
  <c r="B15" i="1" s="1"/>
  <c r="B17" i="1" s="1"/>
  <c r="C37" i="1"/>
  <c r="C36" i="1"/>
  <c r="C35" i="1"/>
  <c r="B21" i="1" l="1"/>
  <c r="B18" i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<sst xmlns="http://schemas.openxmlformats.org/spreadsheetml/2006/main" count="43" uniqueCount="37">
  <si>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</si>
  <si>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</si>
  <si>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</si>
  <si>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</si>
  <si>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</si>
  <si>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</si>
  <si>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</si>
  <si>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</si>
  <si>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</si>
  <si>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</si>
  <si>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</si>
  <si>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</si>
  <si>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</si>
  <si>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</si>
  <si>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</si>
  <si>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</si>
  <si>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</si>
  <si>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</si>
  <si>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</si>
  <si>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</si>
  <si>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</si>
  <si>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</si>
  <si>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</si>
  <si>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</si>
  <si>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</si>
  <si>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</si>
  <si>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</si>
  <si>
    <t xml:space="preserve">Flat No. </t>
  </si>
  <si>
    <t>Carpet area</t>
  </si>
  <si>
    <t>Balcony Area</t>
  </si>
  <si>
    <t>Sq. Mt.</t>
  </si>
  <si>
    <t>Flat No.</t>
  </si>
  <si>
    <t>Carpet Area</t>
  </si>
  <si>
    <t>Rate on Carpet</t>
  </si>
  <si>
    <t>Fair Market Value</t>
  </si>
  <si>
    <t>Aruna Zunzarrao - Escon Residency, vashi Sector 26</t>
  </si>
  <si>
    <t>This value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</si>
</sst>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0">
    <xf numFmtId="0" fontId="0" fillId="0" borderId="0" xfId="0"/>
    <xf numFmtId="0" fontId="0" fillId="0" borderId="2" xfId="0" applyBorder="1"/>
    <xf numFmtId="0" fontId="0" fillId="0" borderId="3" xfId="0" applyBorder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0" fontId="8" fillId="0" borderId="0" xfId="2" applyFill="1" applyBorder="1" applyAlignment="1" applyProtection="1"/>
    <xf numFmtId="0" fontId="4" fillId="0" borderId="0" xfId="0" applyFont="1"/>
    <xf numFmtId="0" fontId="6" fillId="0" borderId="0" xfId="0" applyFont="1"/>
    <xf numFmtId="43" fontId="3" fillId="0" borderId="0" xfId="1" applyFont="1" applyFill="1" applyBorder="1"/>
    <xf numFmtId="43" fontId="2" fillId="0" borderId="0" xfId="1" applyFont="1" applyFill="1" applyBorder="1"/>
    <xf numFmtId="0" fontId="9" fillId="0" borderId="5" xfId="0" applyFont="1" applyBorder="1" applyAlignment="1">
      <alignment horizontal="center" wrapText="1"/>
    </xf>
    <xf numFmtId="0" fontId="12" fillId="0" borderId="1" xfId="0" applyFont="1" applyBorder="1"/>
    <xf numFmtId="43" fontId="11" fillId="0" borderId="0" xfId="1" applyFont="1" applyFill="1" applyBorder="1"/>
    <xf numFmtId="43" fontId="12" fillId="0" borderId="1" xfId="0" applyNumberFormat="1" applyFont="1" applyBorder="1"/>
    <xf numFmtId="0" fontId="0" fillId="0" borderId="1" xfId="1" applyNumberFormat="1" applyFont="1" applyFill="1" applyBorder="1"/>
    <xf numFmtId="0" fontId="13" fillId="0" borderId="1" xfId="0" applyFont="1" applyBorder="1" applyAlignment="1">
      <alignment vertical="top"/>
    </xf>
    <xf numFmtId="43" fontId="13" fillId="0" borderId="1" xfId="1" applyFont="1" applyFill="1" applyBorder="1" applyAlignment="1">
      <alignment vertical="top"/>
    </xf>
    <xf numFmtId="43" fontId="2" fillId="0" borderId="0" xfId="0" applyNumberFormat="1" applyFont="1"/>
    <xf numFmtId="0" fontId="11" fillId="0" borderId="0" xfId="0" applyFont="1"/>
    <xf numFmtId="43" fontId="13" fillId="0" borderId="1" xfId="0" applyNumberFormat="1" applyFont="1" applyBorder="1" applyAlignment="1">
      <alignment vertical="top"/>
    </xf>
    <xf numFmtId="43" fontId="5" fillId="0" borderId="0" xfId="0" applyNumberFormat="1" applyFont="1"/>
    <xf numFmtId="0" fontId="5" fillId="0" borderId="0" xfId="0" applyFont="1"/>
    <xf numFmtId="10" fontId="0" fillId="0" borderId="1" xfId="1" applyNumberFormat="1" applyFont="1" applyFill="1" applyBorder="1"/>
    <xf numFmtId="10" fontId="11" fillId="0" borderId="0" xfId="0" applyNumberFormat="1" applyFont="1"/>
    <xf numFmtId="43" fontId="0" fillId="0" borderId="1" xfId="1" applyFont="1" applyFill="1" applyBorder="1"/>
    <xf numFmtId="43" fontId="6" fillId="0" borderId="0" xfId="0" applyNumberFormat="1" applyFont="1"/>
    <xf numFmtId="0" fontId="2" fillId="0" borderId="0" xfId="0" applyFont="1"/>
    <xf numFmtId="43" fontId="10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12" fillId="0" borderId="0" xfId="0" applyFont="1"/>
    <xf numFmtId="0" fontId="0" fillId="0" borderId="5" xfId="0" applyBorder="1"/>
    <xf numFmtId="43" fontId="0" fillId="0" borderId="5" xfId="0" applyNumberFormat="1" applyBorder="1"/>
    <xf numFmtId="164" fontId="2" fillId="0" borderId="1" xfId="1" applyNumberFormat="1" applyFont="1" applyFill="1" applyBorder="1"/>
    <xf numFmtId="43" fontId="2" fillId="0" borderId="1" xfId="0" applyNumberFormat="1" applyFont="1" applyBorder="1"/>
    <xf numFmtId="43" fontId="5" fillId="0" borderId="1" xfId="0" applyNumberFormat="1" applyFont="1" applyBorder="1"/>
    <xf numFmtId="43" fontId="13" fillId="2" borderId="1" xfId="1" applyFont="1" applyFill="1" applyBorder="1" applyAlignment="1">
      <alignment vertical="top"/>
    </xf>
    <xf numFmtId="0" fontId="5" fillId="0" borderId="1" xfId="0" applyFont="1" applyBorder="1"/>
    <xf numFmtId="0" fontId="12" fillId="2" borderId="1" xfId="0" applyFont="1" applyFill="1" applyBorder="1"/>
    <xf numFmtId="43" fontId="0" fillId="2" borderId="1" xfId="0" applyNumberFormat="1" applyFill="1" applyBorder="1"/>
    <xf numFmtId="43" fontId="12" fillId="2" borderId="1" xfId="0" applyNumberFormat="1" applyFont="1" applyFill="1" applyBorder="1"/>
    <xf numFmtId="43" fontId="12" fillId="0" borderId="1" xfId="0" applyNumberFormat="1" applyFont="1" applyBorder="1" applyAlignment="1">
      <alignment vertical="top"/>
    </xf>
    <xf numFmtId="0" fontId="0" fillId="0" borderId="1" xfId="0" applyBorder="1" applyAlignment="1">
      <alignment vertical="top"/>
    </xf>
    <xf numFmtId="0" fontId="12" fillId="0" borderId="1" xfId="0" applyFont="1" applyBorder="1" applyAlignment="1">
      <alignment vertical="top"/>
    </xf>
    <xf numFmtId="0" fontId="0" fillId="0" borderId="6" xfId="0" applyBorder="1"/>
    <xf numFmtId="43" fontId="0" fillId="0" borderId="6" xfId="0" applyNumberFormat="1" applyBorder="1"/>
    <xf numFmtId="0" fontId="15" fillId="0" borderId="1" xfId="0" applyFont="1" applyBorder="1"/>
    <xf numFmtId="0" fontId="16" fillId="0" borderId="1" xfId="0" applyFont="1" applyBorder="1" applyAlignment="1">
      <alignment horizontal="center" wrapText="1"/>
    </xf>
    <xf numFmtId="43" fontId="15" fillId="0" borderId="1" xfId="1" applyFont="1" applyFill="1" applyBorder="1"/>
    <xf numFmtId="43" fontId="15" fillId="0" borderId="1" xfId="0" applyNumberFormat="1" applyFont="1" applyBorder="1"/>
    <xf numFmtId="0" fontId="15" fillId="0" borderId="1" xfId="0" applyFont="1" applyBorder="1" applyAlignment="1">
      <alignment wrapText="1"/>
    </xf>
    <xf numFmtId="0" fontId="15" fillId="0" borderId="1" xfId="1" applyNumberFormat="1" applyFont="1" applyFill="1" applyBorder="1"/>
    <xf numFmtId="10" fontId="15" fillId="0" borderId="1" xfId="0" applyNumberFormat="1" applyFont="1" applyBorder="1"/>
    <xf numFmtId="10" fontId="15" fillId="0" borderId="1" xfId="1" applyNumberFormat="1" applyFont="1" applyFill="1" applyBorder="1"/>
    <xf numFmtId="0" fontId="16" fillId="0" borderId="1" xfId="0" applyFont="1" applyBorder="1"/>
    <xf numFmtId="43" fontId="16" fillId="0" borderId="1" xfId="0" applyNumberFormat="1" applyFont="1" applyBorder="1"/>
    <xf numFmtId="43" fontId="6" fillId="0" borderId="1" xfId="0" applyNumberFormat="1" applyFont="1" applyBorder="1"/>
    <xf numFmtId="0" fontId="0" fillId="3" borderId="1" xfId="0" applyFill="1" applyBorder="1"/>
    <xf numFmtId="0" fontId="9" fillId="3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 wrapText="1"/>
    </xf>
    <xf numFmtId="43" fontId="14" fillId="3" borderId="1" xfId="1" applyFont="1" applyFill="1" applyBorder="1" applyAlignment="1">
      <alignment horizontal="center"/>
    </xf>
    <xf numFmtId="43" fontId="14" fillId="3" borderId="1" xfId="0" applyNumberFormat="1" applyFont="1" applyFill="1" applyBorder="1" applyAlignment="1">
      <alignment horizontal="center"/>
    </xf>
    <xf numFmtId="0" fontId="0" fillId="3" borderId="0" xfId="0" applyFill="1"/>
    <xf numFmtId="0" fontId="17" fillId="3" borderId="0" xfId="0" applyFont="1" applyFill="1"/>
    <xf numFmtId="43" fontId="3" fillId="3" borderId="0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592930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7734F9-4FC6-4567-A31B-15FEF9C14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52130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44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993049-9FB7-479E-9821-4B4633490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573367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56D676-117E-4C63-B6FC-7894CFB2E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74967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478444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A7BE88-2E3E-4D8B-97C2-7F4CCCFA2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18444" cy="8392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43</xdr:row>
      <xdr:rowOff>67828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FD03C2-65DC-4945-993E-44F73702C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8259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219616</xdr:colOff>
      <xdr:row>27</xdr:row>
      <xdr:rowOff>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ED7CBA-4451-4284-A640-2E1035980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77216" cy="51442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314879</xdr:colOff>
      <xdr:row>28</xdr:row>
      <xdr:rowOff>162665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245A5-5E75-4CB1-AAE2-89986978D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972479" cy="530616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238669</xdr:colOff>
      <xdr:row>29</xdr:row>
      <xdr:rowOff>105534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EB641E-85E1-4C80-9FC0-559F41EE1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896269" cy="5439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M12" sqref="M12"/>
    </sheetView>
  </sheetViews>
  <sheetFormatPr defaultRowHeight="15" x14ac:dyDescent="0.25"/>
  <cols>
    <col min="1" max="1" width="21.7109375" bestFit="1" customWidth="1"/>
    <col min="2" max="2" width="15.5703125" style="4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85546875" bestFit="1" customWidth="1"/>
    <col min="10" max="11" width="9.28515625" bestFit="1" customWidth="1"/>
    <col min="12" max="12" width="14.5703125" bestFit="1" customWidth="1"/>
    <col min="13" max="13" width="14.42578125" bestFit="1" customWidth="1"/>
    <col min="14" max="14" width="14.28515625" bestFit="1" customWidth="1"/>
  </cols>
  <sheetData>
    <row r="1" spans="1:17" x14ac:dyDescent="0.25">
      <c r="A1" s="1"/>
      <c r="B1" s="7"/>
      <c r="E1" s="1"/>
      <c r="F1" s="2"/>
      <c r="G1" s="2"/>
    </row>
    <row r="2" spans="1:17" ht="16.5" x14ac:dyDescent="0.3">
      <c r="A2" s="49" t="s">
        <v>31</v>
      </c>
      <c r="B2" s="50">
        <v>401</v>
      </c>
      <c r="C2" s="50">
        <v>403</v>
      </c>
      <c r="D2" s="4"/>
      <c r="E2" t="s">
        <v>13</v>
      </c>
    </row>
    <row r="3" spans="1:17" ht="21" x14ac:dyDescent="0.35">
      <c r="A3" s="49" t="s">
        <v>0</v>
      </c>
      <c r="B3" s="51">
        <v>20000</v>
      </c>
      <c r="C3" s="52">
        <v>20000</v>
      </c>
      <c r="D3" s="6"/>
      <c r="E3">
        <v>2014</v>
      </c>
      <c r="F3" s="11">
        <v>2024</v>
      </c>
      <c r="G3" s="12">
        <f>F3-E3</f>
        <v>10</v>
      </c>
      <c r="J3" s="68" t="s">
        <v>36</v>
      </c>
      <c r="K3" s="67"/>
      <c r="L3" s="69"/>
      <c r="M3" s="12"/>
    </row>
    <row r="4" spans="1:17" ht="33" x14ac:dyDescent="0.3">
      <c r="A4" s="53" t="s">
        <v>1</v>
      </c>
      <c r="B4" s="51">
        <v>2600</v>
      </c>
      <c r="C4" s="52">
        <v>2600</v>
      </c>
      <c r="D4" s="6"/>
      <c r="E4" s="13"/>
      <c r="F4" s="11"/>
      <c r="G4" s="12"/>
      <c r="I4" s="60"/>
      <c r="J4" s="61"/>
      <c r="K4" s="62" t="s">
        <v>35</v>
      </c>
      <c r="L4" s="62"/>
      <c r="M4" s="62"/>
      <c r="N4" s="60"/>
    </row>
    <row r="5" spans="1:17" ht="32.25" x14ac:dyDescent="0.3">
      <c r="A5" s="49" t="s">
        <v>2</v>
      </c>
      <c r="B5" s="51">
        <f>B3-B4</f>
        <v>17400</v>
      </c>
      <c r="C5" s="52">
        <f>C3-C4</f>
        <v>17400</v>
      </c>
      <c r="D5" s="6"/>
      <c r="E5" t="s">
        <v>27</v>
      </c>
      <c r="F5" s="14" t="s">
        <v>22</v>
      </c>
      <c r="G5" s="14" t="s">
        <v>23</v>
      </c>
      <c r="H5" s="47"/>
      <c r="I5" s="63" t="s">
        <v>31</v>
      </c>
      <c r="J5" s="64" t="s">
        <v>32</v>
      </c>
      <c r="K5" s="64" t="s">
        <v>33</v>
      </c>
      <c r="L5" s="64" t="s">
        <v>34</v>
      </c>
      <c r="M5" s="65" t="s">
        <v>25</v>
      </c>
      <c r="N5" s="63" t="s">
        <v>26</v>
      </c>
      <c r="O5" s="10"/>
      <c r="P5" s="10"/>
      <c r="Q5" s="10"/>
    </row>
    <row r="6" spans="1:17" ht="16.5" x14ac:dyDescent="0.3">
      <c r="A6" s="49" t="s">
        <v>3</v>
      </c>
      <c r="B6" s="51">
        <f>B4</f>
        <v>2600</v>
      </c>
      <c r="C6" s="52">
        <f>C4</f>
        <v>2600</v>
      </c>
      <c r="D6" s="6"/>
      <c r="E6" s="16">
        <v>401</v>
      </c>
      <c r="F6" s="16">
        <f>32.608*10.764</f>
        <v>350.99251199999992</v>
      </c>
      <c r="G6" s="36"/>
      <c r="H6" s="48"/>
      <c r="I6" s="63">
        <v>401</v>
      </c>
      <c r="J6" s="66">
        <v>351</v>
      </c>
      <c r="K6" s="63">
        <v>19000</v>
      </c>
      <c r="L6" s="66">
        <f>K6*J6</f>
        <v>6669000</v>
      </c>
      <c r="M6" s="65">
        <f>L6*0.9</f>
        <v>6002100</v>
      </c>
      <c r="N6" s="66">
        <f>L6*0.8</f>
        <v>5335200</v>
      </c>
      <c r="O6" s="10"/>
      <c r="P6" s="10"/>
      <c r="Q6" s="10"/>
    </row>
    <row r="7" spans="1:17" ht="16.5" x14ac:dyDescent="0.3">
      <c r="A7" s="49" t="s">
        <v>4</v>
      </c>
      <c r="B7" s="49">
        <v>10</v>
      </c>
      <c r="C7" s="54">
        <v>10</v>
      </c>
      <c r="D7" s="17"/>
      <c r="E7" s="18">
        <v>403</v>
      </c>
      <c r="F7" s="19">
        <f>48.21*10.764</f>
        <v>518.93243999999993</v>
      </c>
      <c r="G7" s="37"/>
      <c r="H7" s="47"/>
      <c r="I7" s="63">
        <v>403</v>
      </c>
      <c r="J7" s="63">
        <v>519</v>
      </c>
      <c r="K7" s="63">
        <v>19000</v>
      </c>
      <c r="L7" s="66">
        <f>K7*J7</f>
        <v>9861000</v>
      </c>
      <c r="M7" s="65">
        <f>L7*0.9</f>
        <v>8874900</v>
      </c>
      <c r="N7" s="66">
        <f>L7*0.8</f>
        <v>7888800</v>
      </c>
      <c r="O7" s="10"/>
      <c r="P7" s="10"/>
      <c r="Q7" s="10"/>
    </row>
    <row r="8" spans="1:17" ht="16.5" x14ac:dyDescent="0.3">
      <c r="A8" s="49" t="s">
        <v>5</v>
      </c>
      <c r="B8" s="49">
        <f>B9-B7</f>
        <v>50</v>
      </c>
      <c r="C8" s="54">
        <f>C9-C7</f>
        <v>50</v>
      </c>
      <c r="D8" s="17"/>
      <c r="E8" s="22"/>
      <c r="F8" s="22"/>
      <c r="G8" s="37"/>
      <c r="H8" s="35"/>
      <c r="I8" s="66"/>
      <c r="J8" s="66"/>
      <c r="K8" s="66"/>
      <c r="L8" s="66">
        <f>SUM(L6:L7)</f>
        <v>16530000</v>
      </c>
      <c r="M8" s="66">
        <f>SUM(M6:M7)</f>
        <v>14877000</v>
      </c>
      <c r="N8" s="66">
        <f>SUM(N6:N7)</f>
        <v>13224000</v>
      </c>
      <c r="O8" s="10"/>
      <c r="P8" s="10"/>
      <c r="Q8" s="10"/>
    </row>
    <row r="9" spans="1:17" ht="16.5" x14ac:dyDescent="0.3">
      <c r="A9" s="49" t="s">
        <v>6</v>
      </c>
      <c r="B9" s="49">
        <v>60</v>
      </c>
      <c r="C9" s="54">
        <v>60</v>
      </c>
      <c r="D9" s="27"/>
      <c r="E9" s="22"/>
      <c r="F9" s="22"/>
      <c r="G9" s="38"/>
      <c r="H9" s="34"/>
      <c r="I9" s="5"/>
      <c r="J9" s="24"/>
      <c r="M9" s="21"/>
      <c r="N9" s="10"/>
      <c r="O9" s="10"/>
      <c r="P9" s="10"/>
      <c r="Q9" s="10"/>
    </row>
    <row r="10" spans="1:17" ht="33" x14ac:dyDescent="0.3">
      <c r="A10" s="53" t="s">
        <v>7</v>
      </c>
      <c r="B10" s="49">
        <f>90*B7/B9</f>
        <v>15</v>
      </c>
      <c r="C10" s="54">
        <f>90*C7/C9</f>
        <v>15</v>
      </c>
      <c r="D10" s="17"/>
      <c r="E10" s="22"/>
      <c r="F10" s="22"/>
      <c r="G10" s="38"/>
      <c r="H10" s="10"/>
      <c r="I10" s="10"/>
      <c r="J10" s="24"/>
      <c r="K10" s="24"/>
      <c r="L10" s="9"/>
      <c r="M10" s="21"/>
      <c r="N10" s="10"/>
      <c r="O10" s="10"/>
      <c r="P10" s="10"/>
      <c r="Q10" s="10"/>
    </row>
    <row r="11" spans="1:17" ht="16.5" x14ac:dyDescent="0.3">
      <c r="A11" s="49"/>
      <c r="B11" s="55">
        <f>B10%</f>
        <v>0.15</v>
      </c>
      <c r="C11" s="56">
        <f>C10%</f>
        <v>0.15</v>
      </c>
      <c r="D11" s="25"/>
      <c r="E11" s="22"/>
      <c r="F11" s="22"/>
      <c r="G11" s="38"/>
      <c r="H11" s="10"/>
      <c r="I11" s="10"/>
      <c r="J11" s="24"/>
      <c r="K11" s="24"/>
      <c r="L11" s="9"/>
      <c r="M11" s="26"/>
      <c r="N11" s="10"/>
      <c r="O11" s="10"/>
      <c r="P11" s="10"/>
      <c r="Q11" s="10"/>
    </row>
    <row r="12" spans="1:17" ht="16.5" x14ac:dyDescent="0.3">
      <c r="A12" s="49" t="s">
        <v>8</v>
      </c>
      <c r="B12" s="51">
        <f>B6*B11</f>
        <v>390</v>
      </c>
      <c r="C12" s="51">
        <f>C6*C11</f>
        <v>390</v>
      </c>
      <c r="D12" s="27"/>
      <c r="E12" s="22"/>
      <c r="F12" s="22"/>
      <c r="G12" s="38"/>
      <c r="H12" s="10"/>
      <c r="I12" s="10"/>
      <c r="J12" s="24"/>
      <c r="K12" s="24"/>
      <c r="L12" s="9"/>
      <c r="M12" s="15"/>
      <c r="N12" s="10"/>
      <c r="O12" s="10"/>
      <c r="P12" s="10"/>
      <c r="Q12" s="10"/>
    </row>
    <row r="13" spans="1:17" ht="16.5" x14ac:dyDescent="0.3">
      <c r="A13" s="49" t="s">
        <v>9</v>
      </c>
      <c r="B13" s="51">
        <f>B6-B12</f>
        <v>2210</v>
      </c>
      <c r="C13" s="51">
        <f>C6-C12</f>
        <v>2210</v>
      </c>
      <c r="D13" s="27"/>
      <c r="E13" s="22"/>
      <c r="F13" s="22"/>
      <c r="G13" s="38"/>
      <c r="H13" s="28"/>
      <c r="I13" s="10"/>
      <c r="J13" s="24"/>
      <c r="K13" s="24"/>
      <c r="L13" s="9"/>
      <c r="M13" s="15"/>
      <c r="N13" s="10"/>
      <c r="O13" s="10"/>
      <c r="P13" s="10"/>
      <c r="Q13" s="10"/>
    </row>
    <row r="14" spans="1:17" ht="16.5" x14ac:dyDescent="0.3">
      <c r="A14" s="49" t="s">
        <v>2</v>
      </c>
      <c r="B14" s="51">
        <f>B5</f>
        <v>17400</v>
      </c>
      <c r="C14" s="52">
        <f>C5</f>
        <v>17400</v>
      </c>
      <c r="D14" s="6"/>
      <c r="E14" s="3"/>
      <c r="G14" s="23"/>
      <c r="H14" s="10"/>
      <c r="I14" s="10"/>
      <c r="J14" s="24"/>
      <c r="K14" s="24"/>
      <c r="L14" s="9"/>
      <c r="M14" s="15"/>
      <c r="N14" s="10"/>
      <c r="O14" s="10"/>
      <c r="P14" s="10"/>
      <c r="Q14" s="10"/>
    </row>
    <row r="15" spans="1:17" ht="16.5" x14ac:dyDescent="0.3">
      <c r="A15" s="49" t="s">
        <v>10</v>
      </c>
      <c r="B15" s="51">
        <f>B14+B13</f>
        <v>19610</v>
      </c>
      <c r="C15" s="52">
        <f>C14+C13</f>
        <v>19610</v>
      </c>
      <c r="D15" s="6"/>
      <c r="E15" s="6" t="s">
        <v>24</v>
      </c>
      <c r="F15" s="5"/>
      <c r="G15" s="38"/>
      <c r="H15" s="40"/>
      <c r="I15" s="40"/>
      <c r="J15" s="40"/>
      <c r="K15" s="24"/>
      <c r="L15" s="9"/>
      <c r="M15" s="12"/>
    </row>
    <row r="16" spans="1:17" ht="16.5" x14ac:dyDescent="0.3">
      <c r="A16" s="49" t="s">
        <v>21</v>
      </c>
      <c r="B16" s="57">
        <v>351</v>
      </c>
      <c r="C16" s="57">
        <v>519</v>
      </c>
      <c r="D16" s="5"/>
      <c r="E16" s="45" t="s">
        <v>27</v>
      </c>
      <c r="F16" s="41" t="s">
        <v>28</v>
      </c>
      <c r="G16" s="37" t="s">
        <v>30</v>
      </c>
      <c r="H16" s="42" t="s">
        <v>29</v>
      </c>
      <c r="I16" s="5"/>
      <c r="J16" s="6"/>
      <c r="M16" s="29"/>
    </row>
    <row r="17" spans="1:14" ht="16.5" x14ac:dyDescent="0.3">
      <c r="A17" s="49" t="s">
        <v>11</v>
      </c>
      <c r="B17" s="58">
        <f>B15*B16</f>
        <v>6883110</v>
      </c>
      <c r="C17" s="58">
        <f>C15*C16</f>
        <v>10177590</v>
      </c>
      <c r="D17" s="6"/>
      <c r="E17" s="44">
        <v>401</v>
      </c>
      <c r="F17" s="43">
        <v>392</v>
      </c>
      <c r="G17" s="37">
        <f>3.45+1.23+0.92+0.8</f>
        <v>6.3999999999999995</v>
      </c>
      <c r="H17" s="42">
        <f>G17*10.764</f>
        <v>68.889599999999987</v>
      </c>
      <c r="I17" s="5">
        <v>461</v>
      </c>
      <c r="J17" s="6">
        <f>I17-H17</f>
        <v>392.11040000000003</v>
      </c>
      <c r="M17" s="20"/>
      <c r="N17" s="3"/>
    </row>
    <row r="18" spans="1:14" ht="16.5" x14ac:dyDescent="0.3">
      <c r="A18" s="49" t="s">
        <v>25</v>
      </c>
      <c r="B18" s="58">
        <f>B17*0.9</f>
        <v>6194799</v>
      </c>
      <c r="C18" s="58">
        <f>C17*0.9</f>
        <v>9159831</v>
      </c>
      <c r="D18" s="6"/>
      <c r="E18" s="46">
        <v>403</v>
      </c>
      <c r="F18" s="39">
        <v>560</v>
      </c>
      <c r="G18" s="37">
        <f>1.68</f>
        <v>1.68</v>
      </c>
      <c r="H18" s="42">
        <f>G18*10.764</f>
        <v>18.083519999999996</v>
      </c>
      <c r="I18" s="5">
        <v>578</v>
      </c>
      <c r="J18" s="6">
        <f>I18-H18</f>
        <v>559.91647999999998</v>
      </c>
      <c r="M18" s="20"/>
      <c r="N18" s="3"/>
    </row>
    <row r="19" spans="1:14" ht="16.5" x14ac:dyDescent="0.3">
      <c r="A19" s="49" t="s">
        <v>26</v>
      </c>
      <c r="B19" s="58">
        <f>B17*0.8</f>
        <v>5506488</v>
      </c>
      <c r="C19" s="58">
        <f>C17*0.8</f>
        <v>8142072</v>
      </c>
      <c r="D19" s="6"/>
      <c r="E19" s="20"/>
      <c r="F19" s="30"/>
      <c r="G19" s="20"/>
      <c r="H19" s="3"/>
      <c r="M19" s="20"/>
      <c r="N19" s="3"/>
    </row>
    <row r="20" spans="1:14" ht="16.5" x14ac:dyDescent="0.3">
      <c r="A20" s="49" t="s">
        <v>12</v>
      </c>
      <c r="B20" s="52">
        <f>780*B4</f>
        <v>2028000</v>
      </c>
      <c r="C20" s="52">
        <f>780*C4</f>
        <v>2028000</v>
      </c>
      <c r="D20" s="6"/>
      <c r="E20" s="3"/>
      <c r="F20" s="20"/>
      <c r="H20" s="29"/>
    </row>
    <row r="21" spans="1:14" ht="16.5" x14ac:dyDescent="0.3">
      <c r="A21" s="49" t="s">
        <v>16</v>
      </c>
      <c r="B21" s="52">
        <f>B17*0.025/12</f>
        <v>14339.8125</v>
      </c>
      <c r="C21" s="59">
        <f>C17*0.025/12</f>
        <v>21203.3125</v>
      </c>
      <c r="D21" s="6"/>
      <c r="E21" s="3"/>
      <c r="F21" s="20"/>
    </row>
    <row r="22" spans="1:14" x14ac:dyDescent="0.25">
      <c r="B22" s="31"/>
    </row>
    <row r="23" spans="1:14" x14ac:dyDescent="0.25">
      <c r="B23" s="31"/>
      <c r="E23" s="3"/>
    </row>
    <row r="25" spans="1:14" x14ac:dyDescent="0.25">
      <c r="C25" t="s">
        <v>14</v>
      </c>
    </row>
    <row r="26" spans="1:14" x14ac:dyDescent="0.25">
      <c r="B26" s="32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32">
        <v>400</v>
      </c>
      <c r="C27" s="5"/>
      <c r="D27" s="5"/>
      <c r="E27" s="5">
        <v>8000000</v>
      </c>
      <c r="F27" s="6">
        <f t="shared" ref="F27:F33" si="0">E27/B27</f>
        <v>20000</v>
      </c>
      <c r="G27" s="6" t="e">
        <f>E27/C27</f>
        <v>#DIV/0!</v>
      </c>
      <c r="H27" s="6" t="e">
        <f>E27/#REF!</f>
        <v>#REF!</v>
      </c>
      <c r="I27" s="5">
        <f>C27/B27</f>
        <v>0</v>
      </c>
      <c r="J27" s="8"/>
    </row>
    <row r="28" spans="1:14" ht="17.25" x14ac:dyDescent="0.3">
      <c r="B28" s="32">
        <v>450</v>
      </c>
      <c r="C28" s="5"/>
      <c r="D28" s="5"/>
      <c r="E28" s="5">
        <v>7500000</v>
      </c>
      <c r="F28" s="6">
        <f t="shared" si="0"/>
        <v>16666.666666666668</v>
      </c>
      <c r="G28" s="6" t="e">
        <f>E28/C28</f>
        <v>#DIV/0!</v>
      </c>
      <c r="H28" s="6" t="e">
        <f>E28/#REF!</f>
        <v>#REF!</v>
      </c>
      <c r="I28" s="5">
        <f>C28/B28</f>
        <v>0</v>
      </c>
      <c r="J28" s="8"/>
    </row>
    <row r="29" spans="1:14" x14ac:dyDescent="0.25">
      <c r="B29" s="32">
        <f>C29/1.4</f>
        <v>459.28571428571433</v>
      </c>
      <c r="C29" s="5">
        <v>643</v>
      </c>
      <c r="D29" s="5"/>
      <c r="E29" s="6">
        <v>7700000</v>
      </c>
      <c r="F29" s="6">
        <f t="shared" si="0"/>
        <v>16765.163297045099</v>
      </c>
      <c r="G29" s="6">
        <f t="shared" ref="G29:G33" si="1">E29/C29</f>
        <v>11975.116640746501</v>
      </c>
      <c r="H29" s="6" t="e">
        <f>E29/#REF!</f>
        <v>#REF!</v>
      </c>
      <c r="I29" s="5"/>
    </row>
    <row r="30" spans="1:14" x14ac:dyDescent="0.25">
      <c r="B30" s="32">
        <v>450</v>
      </c>
      <c r="C30" s="5"/>
      <c r="D30" s="5"/>
      <c r="E30" s="6">
        <v>6500000</v>
      </c>
      <c r="F30" s="6">
        <f t="shared" si="0"/>
        <v>14444.444444444445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32">
        <f>C31/1.4</f>
        <v>482.85714285714289</v>
      </c>
      <c r="C31" s="5">
        <v>676</v>
      </c>
      <c r="D31" s="5"/>
      <c r="E31" s="6">
        <v>8000000</v>
      </c>
      <c r="F31" s="6">
        <f t="shared" si="0"/>
        <v>16568.047337278105</v>
      </c>
      <c r="G31" s="6">
        <f t="shared" si="1"/>
        <v>11834.31952662722</v>
      </c>
      <c r="H31" s="6" t="e">
        <f>E31/#REF!</f>
        <v>#REF!</v>
      </c>
      <c r="I31" s="5">
        <f>C31/B31</f>
        <v>1.4</v>
      </c>
    </row>
    <row r="32" spans="1:14" x14ac:dyDescent="0.25">
      <c r="B32" s="32"/>
      <c r="C32" s="5"/>
      <c r="D32" s="5"/>
      <c r="E32" s="6"/>
      <c r="F32" s="6" t="e">
        <f t="shared" si="0"/>
        <v>#DIV/0!</v>
      </c>
      <c r="G32" s="6" t="e">
        <f t="shared" si="1"/>
        <v>#DIV/0!</v>
      </c>
      <c r="H32" s="6" t="e">
        <f>E32/#REF!</f>
        <v>#REF!</v>
      </c>
      <c r="I32" s="5" t="e">
        <f>#REF!/B32</f>
        <v>#REF!</v>
      </c>
    </row>
    <row r="33" spans="1:9" x14ac:dyDescent="0.25">
      <c r="B33" s="32"/>
      <c r="C33" s="5"/>
      <c r="D33" s="5"/>
      <c r="E33" s="5"/>
      <c r="F33" s="6" t="e">
        <f t="shared" si="0"/>
        <v>#DIV/0!</v>
      </c>
      <c r="G33" s="6" t="e">
        <f t="shared" si="1"/>
        <v>#DIV/0!</v>
      </c>
      <c r="H33" s="6" t="e">
        <f>E33/#REF!</f>
        <v>#REF!</v>
      </c>
      <c r="I33" s="5"/>
    </row>
    <row r="35" spans="1:9" x14ac:dyDescent="0.25">
      <c r="A35">
        <f>24.288*10.764+2.643*10.764</f>
        <v>289.88528400000001</v>
      </c>
      <c r="B35" s="32">
        <v>6000000</v>
      </c>
      <c r="C35" s="5">
        <f t="shared" ref="C35:C41" si="2">B35/A35</f>
        <v>20697.84266799828</v>
      </c>
      <c r="D35" s="5">
        <v>360000</v>
      </c>
      <c r="E35" s="5">
        <v>30000</v>
      </c>
      <c r="F35" s="5">
        <f>E35+D35+B35</f>
        <v>6390000</v>
      </c>
      <c r="G35" s="5">
        <f>F35/A35</f>
        <v>22043.202441418169</v>
      </c>
      <c r="H35" s="3"/>
    </row>
    <row r="36" spans="1:9" x14ac:dyDescent="0.25">
      <c r="A36">
        <f>51.83*10.764</f>
        <v>557.89811999999995</v>
      </c>
      <c r="B36" s="5">
        <v>10000000</v>
      </c>
      <c r="C36" s="5">
        <f t="shared" si="2"/>
        <v>17924.419605500734</v>
      </c>
      <c r="D36" s="5">
        <v>600000</v>
      </c>
      <c r="E36" s="5">
        <v>30000</v>
      </c>
      <c r="F36" s="5">
        <f>E36+D36+B36</f>
        <v>10630000</v>
      </c>
      <c r="G36" s="5">
        <f>F36/A36</f>
        <v>19053.658040647279</v>
      </c>
      <c r="H36" s="3">
        <f>A36/1.1</f>
        <v>507.18010909090901</v>
      </c>
    </row>
    <row r="37" spans="1:9" x14ac:dyDescent="0.25">
      <c r="A37">
        <f>58.47*10.764+3.963*10.764</f>
        <v>672.02881200000002</v>
      </c>
      <c r="B37" s="5">
        <v>13200000</v>
      </c>
      <c r="C37" s="5">
        <f t="shared" si="2"/>
        <v>19642.014991464384</v>
      </c>
      <c r="D37" s="5"/>
      <c r="E37" s="5">
        <v>30000</v>
      </c>
      <c r="F37" s="5">
        <f>E37+D37+B37</f>
        <v>13230000</v>
      </c>
      <c r="G37" s="5">
        <f>F37/A37</f>
        <v>19686.655934626804</v>
      </c>
    </row>
    <row r="38" spans="1:9" ht="15.75" x14ac:dyDescent="0.25">
      <c r="A38" s="33"/>
      <c r="B38" s="5"/>
      <c r="C38" s="5" t="e">
        <f t="shared" si="2"/>
        <v>#DIV/0!</v>
      </c>
      <c r="D38" s="5">
        <v>430680</v>
      </c>
      <c r="E38" s="5">
        <v>30000</v>
      </c>
      <c r="F38" s="5">
        <f>E38+D38+B38</f>
        <v>460680</v>
      </c>
      <c r="G38" s="5" t="e">
        <f>F38/A38</f>
        <v>#DIV/0!</v>
      </c>
    </row>
    <row r="39" spans="1:9" ht="15.75" x14ac:dyDescent="0.25">
      <c r="A39" s="33"/>
      <c r="B39" s="5"/>
      <c r="C39" s="5" t="e">
        <f t="shared" si="2"/>
        <v>#DIV/0!</v>
      </c>
      <c r="D39" s="5"/>
      <c r="E39" s="5"/>
      <c r="F39" s="5"/>
      <c r="G39" s="5"/>
    </row>
    <row r="40" spans="1:9" ht="15.75" x14ac:dyDescent="0.25">
      <c r="A40" s="33"/>
      <c r="B40" s="5"/>
      <c r="C40" s="5" t="e">
        <f t="shared" si="2"/>
        <v>#DIV/0!</v>
      </c>
      <c r="D40" s="5">
        <v>318570</v>
      </c>
      <c r="E40" s="5">
        <v>30000</v>
      </c>
      <c r="F40" s="5">
        <f>E40+D40+B40</f>
        <v>348570</v>
      </c>
      <c r="G40" s="5" t="e">
        <f>F40/A40</f>
        <v>#DIV/0!</v>
      </c>
    </row>
    <row r="41" spans="1:9" ht="15.75" x14ac:dyDescent="0.25">
      <c r="A41" s="9"/>
      <c r="B41" s="32"/>
      <c r="C41" s="5" t="e">
        <f t="shared" si="2"/>
        <v>#DIV/0!</v>
      </c>
      <c r="D41" s="5"/>
      <c r="E41" s="5">
        <v>30000</v>
      </c>
      <c r="F41" s="5">
        <f>E41+D41+B41</f>
        <v>30000</v>
      </c>
      <c r="G41" s="5" t="e">
        <f>F41/A41</f>
        <v>#DIV/0!</v>
      </c>
    </row>
    <row r="42" spans="1:9" ht="15.75" x14ac:dyDescent="0.25">
      <c r="A42" s="9"/>
    </row>
    <row r="43" spans="1:9" ht="15.75" x14ac:dyDescent="0.25">
      <c r="A43" s="9"/>
    </row>
    <row r="44" spans="1:9" ht="15.75" x14ac:dyDescent="0.25">
      <c r="A44" s="9"/>
    </row>
    <row r="64" spans="3:5" x14ac:dyDescent="0.25">
      <c r="C64" s="3"/>
      <c r="D64" s="3"/>
      <c r="E64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zoomScale="154" zoomScaleNormal="154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2024-03-28T10:06:13Z</dcterms:modified>
</cp:coreProperties>
</file>