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ABH\"/>
    </mc:Choice>
  </mc:AlternateContent>
  <bookViews>
    <workbookView xWindow="0" yWindow="0" windowWidth="15360" windowHeight="7755" tabRatio="945" activeTab="5"/>
  </bookViews>
  <sheets>
    <sheet name="A_Type" sheetId="110" r:id="rId1"/>
    <sheet name="B_Type" sheetId="73" r:id="rId2"/>
    <sheet name="C_Type" sheetId="124" r:id="rId3"/>
    <sheet name="IGR" sheetId="115" r:id="rId4"/>
    <sheet name="IGR_2" sheetId="122" r:id="rId5"/>
    <sheet name="Total" sheetId="133" r:id="rId6"/>
    <sheet name="RERA" sheetId="118" r:id="rId7"/>
    <sheet name="Listing_1" sheetId="149" r:id="rId8"/>
    <sheet name="Listing_2" sheetId="150" r:id="rId9"/>
    <sheet name="Lisiting_3" sheetId="153" r:id="rId10"/>
    <sheet name="Listing4" sheetId="154" r:id="rId11"/>
  </sheets>
  <definedNames>
    <definedName name="_xlnm._FilterDatabase" localSheetId="0" hidden="1">A_Type!#REF!</definedName>
    <definedName name="_xlnm._FilterDatabase" localSheetId="1" hidden="1">B_Type!#REF!</definedName>
  </definedNames>
  <calcPr calcId="152511"/>
</workbook>
</file>

<file path=xl/calcChain.xml><?xml version="1.0" encoding="utf-8"?>
<calcChain xmlns="http://schemas.openxmlformats.org/spreadsheetml/2006/main">
  <c r="G26" i="115" l="1"/>
  <c r="G18" i="133"/>
  <c r="E18" i="133"/>
  <c r="G16" i="133"/>
  <c r="G15" i="133"/>
  <c r="E17" i="133"/>
  <c r="E16" i="133"/>
  <c r="E15" i="133"/>
  <c r="E11" i="133" l="1"/>
  <c r="I9" i="133"/>
  <c r="H9" i="133"/>
  <c r="G9" i="133"/>
  <c r="E9" i="133"/>
  <c r="D9" i="133"/>
  <c r="G3" i="124"/>
  <c r="G4" i="124"/>
  <c r="G5" i="124"/>
  <c r="G6" i="124"/>
  <c r="G7" i="124"/>
  <c r="G8" i="124"/>
  <c r="G9" i="124"/>
  <c r="G10" i="124"/>
  <c r="G11" i="124"/>
  <c r="G12" i="124"/>
  <c r="G13" i="124"/>
  <c r="G14" i="124"/>
  <c r="H3" i="124"/>
  <c r="H4" i="124"/>
  <c r="H5" i="124"/>
  <c r="H6" i="124"/>
  <c r="H7" i="124"/>
  <c r="H8" i="124"/>
  <c r="H9" i="124"/>
  <c r="H10" i="124"/>
  <c r="H11" i="124"/>
  <c r="H12" i="124"/>
  <c r="H13" i="124"/>
  <c r="H14" i="124"/>
  <c r="L3" i="73"/>
  <c r="L4" i="73"/>
  <c r="L5" i="73"/>
  <c r="L6" i="73"/>
  <c r="L7" i="73"/>
  <c r="K3" i="73"/>
  <c r="K4" i="73"/>
  <c r="K5" i="73"/>
  <c r="K6" i="73"/>
  <c r="K7" i="73"/>
  <c r="J3" i="73"/>
  <c r="J4" i="73"/>
  <c r="J5" i="73"/>
  <c r="J6" i="73"/>
  <c r="J7" i="73"/>
  <c r="H3" i="73"/>
  <c r="H4" i="73"/>
  <c r="H5" i="73"/>
  <c r="H6" i="73"/>
  <c r="H7" i="73"/>
  <c r="G3" i="73"/>
  <c r="G4" i="73"/>
  <c r="G5" i="73"/>
  <c r="G6" i="73"/>
  <c r="G7" i="73"/>
  <c r="G3" i="110"/>
  <c r="G4" i="110"/>
  <c r="G5" i="110"/>
  <c r="G6" i="110"/>
  <c r="G7" i="110"/>
  <c r="G8" i="110"/>
  <c r="G9" i="110"/>
  <c r="G10" i="110"/>
  <c r="G11" i="110"/>
  <c r="G12" i="110"/>
  <c r="G13" i="110"/>
  <c r="K21" i="124"/>
  <c r="J21" i="124"/>
  <c r="K14" i="73"/>
  <c r="J14" i="73"/>
  <c r="K20" i="110"/>
  <c r="H20" i="110"/>
  <c r="J20" i="110"/>
  <c r="H3" i="110" l="1"/>
  <c r="H4" i="110"/>
  <c r="H5" i="110"/>
  <c r="H6" i="110"/>
  <c r="H7" i="110"/>
  <c r="H8" i="110"/>
  <c r="H9" i="110"/>
  <c r="H10" i="110"/>
  <c r="H11" i="110"/>
  <c r="H12" i="110"/>
  <c r="H13" i="110"/>
  <c r="D26" i="122"/>
  <c r="J13" i="124"/>
  <c r="M13" i="124" s="1"/>
  <c r="J14" i="124"/>
  <c r="M14" i="124" s="1"/>
  <c r="H21" i="124"/>
  <c r="F15" i="124"/>
  <c r="E15" i="124"/>
  <c r="J12" i="124"/>
  <c r="J11" i="124"/>
  <c r="J10" i="124"/>
  <c r="J9" i="124"/>
  <c r="J7" i="124"/>
  <c r="J6" i="124"/>
  <c r="J5" i="124"/>
  <c r="J4" i="124"/>
  <c r="J3" i="124"/>
  <c r="P2" i="124"/>
  <c r="Q2" i="124" s="1"/>
  <c r="G2" i="124"/>
  <c r="J2" i="124" s="1"/>
  <c r="M4" i="73"/>
  <c r="M6" i="73"/>
  <c r="H14" i="73"/>
  <c r="F8" i="73"/>
  <c r="E8" i="73"/>
  <c r="P2" i="73"/>
  <c r="Q2" i="73" s="1"/>
  <c r="G2" i="73"/>
  <c r="G2" i="110"/>
  <c r="L14" i="124" l="1"/>
  <c r="L13" i="124"/>
  <c r="K14" i="124"/>
  <c r="K13" i="124"/>
  <c r="J8" i="124"/>
  <c r="L8" i="124" s="1"/>
  <c r="L4" i="124"/>
  <c r="M4" i="124"/>
  <c r="L6" i="124"/>
  <c r="M6" i="124"/>
  <c r="L10" i="124"/>
  <c r="M10" i="124"/>
  <c r="L12" i="124"/>
  <c r="M12" i="124"/>
  <c r="K2" i="124"/>
  <c r="M2" i="124"/>
  <c r="L2" i="124"/>
  <c r="K5" i="124"/>
  <c r="M5" i="124"/>
  <c r="L5" i="124"/>
  <c r="K7" i="124"/>
  <c r="M7" i="124"/>
  <c r="L7" i="124"/>
  <c r="K9" i="124"/>
  <c r="M9" i="124"/>
  <c r="L9" i="124"/>
  <c r="K3" i="124"/>
  <c r="M3" i="124"/>
  <c r="L3" i="124"/>
  <c r="K11" i="124"/>
  <c r="M11" i="124"/>
  <c r="L11" i="124"/>
  <c r="G15" i="124"/>
  <c r="H2" i="124"/>
  <c r="K4" i="124"/>
  <c r="K6" i="124"/>
  <c r="K10" i="124"/>
  <c r="K12" i="124"/>
  <c r="G8" i="73"/>
  <c r="M3" i="73"/>
  <c r="M7" i="73"/>
  <c r="M5" i="73"/>
  <c r="H2" i="73"/>
  <c r="J2" i="73"/>
  <c r="J5" i="110"/>
  <c r="J9" i="110"/>
  <c r="J13" i="110"/>
  <c r="H2" i="110"/>
  <c r="J15" i="124" l="1"/>
  <c r="J16" i="124" s="1"/>
  <c r="K8" i="124"/>
  <c r="K15" i="124" s="1"/>
  <c r="M8" i="124"/>
  <c r="H15" i="124"/>
  <c r="H16" i="124" s="1"/>
  <c r="L15" i="124"/>
  <c r="H8" i="73"/>
  <c r="H9" i="73" s="1"/>
  <c r="L2" i="73"/>
  <c r="L8" i="73" s="1"/>
  <c r="J8" i="73"/>
  <c r="J9" i="73" s="1"/>
  <c r="M2" i="73"/>
  <c r="K2" i="73"/>
  <c r="K8" i="73" s="1"/>
  <c r="J12" i="110"/>
  <c r="K12" i="110" s="1"/>
  <c r="J8" i="110"/>
  <c r="K8" i="110" s="1"/>
  <c r="J4" i="110"/>
  <c r="K4" i="110" s="1"/>
  <c r="K13" i="110"/>
  <c r="L13" i="110"/>
  <c r="K9" i="110"/>
  <c r="L9" i="110"/>
  <c r="K5" i="110"/>
  <c r="L5" i="110"/>
  <c r="J11" i="110"/>
  <c r="J7" i="110"/>
  <c r="J3" i="110"/>
  <c r="J10" i="110"/>
  <c r="J6" i="110"/>
  <c r="L8" i="110"/>
  <c r="J2" i="110"/>
  <c r="G14" i="110"/>
  <c r="L12" i="110" l="1"/>
  <c r="L4" i="110"/>
  <c r="L10" i="110"/>
  <c r="K10" i="110"/>
  <c r="L11" i="110"/>
  <c r="K11" i="110"/>
  <c r="L3" i="110"/>
  <c r="K3" i="110"/>
  <c r="K6" i="110"/>
  <c r="L6" i="110"/>
  <c r="L7" i="110"/>
  <c r="K7" i="110"/>
  <c r="E14" i="110"/>
  <c r="F14" i="110" l="1"/>
  <c r="J14" i="110" l="1"/>
  <c r="J15" i="110" s="1"/>
  <c r="H14" i="110"/>
  <c r="H15" i="110" s="1"/>
  <c r="O4" i="115"/>
  <c r="P2" i="110" l="1"/>
  <c r="Q2" i="110" s="1"/>
  <c r="P4" i="115" l="1"/>
  <c r="K2" i="110" l="1"/>
  <c r="M2" i="110"/>
  <c r="L2" i="110"/>
  <c r="M3" i="110" l="1"/>
  <c r="M4" i="110" l="1"/>
  <c r="M5" i="110" l="1"/>
  <c r="M6" i="110" l="1"/>
  <c r="M7" i="110" l="1"/>
  <c r="M8" i="110" l="1"/>
  <c r="M9" i="110" l="1"/>
  <c r="M13" i="110" l="1"/>
  <c r="M10" i="110"/>
  <c r="M11" i="110" l="1"/>
  <c r="M12" i="110" l="1"/>
  <c r="L14" i="110" l="1"/>
  <c r="K14" i="110" l="1"/>
</calcChain>
</file>

<file path=xl/sharedStrings.xml><?xml version="1.0" encoding="utf-8"?>
<sst xmlns="http://schemas.openxmlformats.org/spreadsheetml/2006/main" count="147" uniqueCount="54">
  <si>
    <t>Sr. No.</t>
  </si>
  <si>
    <t>Floor No.</t>
  </si>
  <si>
    <t>Total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</si>
  <si>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</si>
  <si>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</si>
  <si>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</si>
  <si>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</si>
  <si>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</si>
  <si>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Built up Area in Sq. Ft. (Carpet area + Balcony area) + 10%  
</t>
  </si>
  <si>
    <t xml:space="preserve">As per Approved Plan RERA Carpet Area in 
Sq. Ft. 
</t>
  </si>
  <si>
    <t xml:space="preserve">Carpet area + Balcony Area in 
Sq. Ft. 
</t>
  </si>
  <si>
    <r>
      <t xml:space="preserve">Rate per 
Sq. ft. on Carpet Area + Balcony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</si>
  <si>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As per Approved Plan Balcony Area in 
Sq. Ft. </t>
  </si>
  <si>
    <t xml:space="preserve">  Row House No.</t>
  </si>
  <si>
    <t>G+1</t>
  </si>
  <si>
    <t>4 BHKD</t>
  </si>
  <si>
    <t xml:space="preserve">CA </t>
  </si>
  <si>
    <t>Bal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</si>
  <si>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</si>
  <si>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</si>
  <si>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</si>
  <si>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</si>
  <si>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</si>
  <si>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</si>
  <si>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</si>
  <si>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</si>
  <si>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</si>
  <si>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</si>
  <si>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</si>
  <si>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</si>
  <si>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B-1</t>
  </si>
  <si>
    <t>B-2</t>
  </si>
  <si>
    <t>B-3</t>
  </si>
  <si>
    <t>B-4</t>
  </si>
  <si>
    <t>B-5</t>
  </si>
  <si>
    <t>B-6</t>
  </si>
  <si>
    <t>C-1</t>
  </si>
  <si>
    <t>C-2</t>
  </si>
  <si>
    <t>C-3</t>
  </si>
  <si>
    <t>C-4</t>
  </si>
  <si>
    <t>C-5</t>
  </si>
  <si>
    <t>C-6</t>
  </si>
  <si>
    <t>C-7</t>
  </si>
  <si>
    <t>C-8</t>
  </si>
  <si>
    <t>C-9</t>
  </si>
  <si>
    <t>C-10</t>
  </si>
  <si>
    <t>C-11</t>
  </si>
  <si>
    <t>C-12</t>
  </si>
  <si>
    <t>C-13</t>
  </si>
  <si>
    <t>CA</t>
  </si>
  <si>
    <t>BA</t>
  </si>
  <si>
    <t>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</si>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</sst>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3">
    <xf numFmtId="0" fontId="0" fillId="0" borderId="0" xfId="0"/>
    <xf numFmtId="1" fontId="0" fillId="0" borderId="0" xfId="0" applyNumberFormat="1"/>
    <xf numFmtId="164" fontId="0" fillId="0" borderId="0" xfId="0" applyNumberFormat="1"/>
    <xf numFmtId="164" fontId="0" fillId="0" borderId="0" xfId="3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1" fontId="4" fillId="0" borderId="4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2" borderId="0" xfId="0" applyFill="1"/>
    <xf numFmtId="0" fontId="8" fillId="0" borderId="0" xfId="0" applyFont="1"/>
    <xf numFmtId="164" fontId="8" fillId="0" borderId="0" xfId="0" applyNumberFormat="1" applyFont="1"/>
    <xf numFmtId="1" fontId="7" fillId="0" borderId="4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 vertical="center" wrapText="1"/>
    </xf>
    <xf numFmtId="164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0" fillId="0" borderId="0" xfId="3" applyFont="1" applyFill="1"/>
    <xf numFmtId="0" fontId="5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2" fontId="0" fillId="0" borderId="0" xfId="0" applyNumberFormat="1"/>
    <xf numFmtId="16" fontId="0" fillId="0" borderId="0" xfId="0" applyNumberFormat="1"/>
    <xf numFmtId="1" fontId="2" fillId="3" borderId="3" xfId="0" applyNumberFormat="1" applyFont="1" applyFill="1" applyBorder="1" applyAlignment="1">
      <alignment horizontal="right" vertical="top" wrapText="1"/>
    </xf>
    <xf numFmtId="1" fontId="2" fillId="3" borderId="10" xfId="0" applyNumberFormat="1" applyFont="1" applyFill="1" applyBorder="1" applyAlignment="1">
      <alignment horizontal="right" vertical="top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13" fillId="0" borderId="0" xfId="0" applyNumberFormat="1" applyFont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1" xfId="0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121</xdr:row>
      <xdr:rowOff>171450</xdr:rowOff>
    </xdr:from>
    <xdr:to>
      <xdr:col>17</xdr:col>
      <xdr:colOff>446314</xdr:colOff>
      <xdr:row>131</xdr:row>
      <xdr:rowOff>152400</xdr:rowOff>
    </xdr:to>
    <xdr:pic>
      <xdr:nvPicPr>
        <xdr:cNvPr id="1185" name="Picture 161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133</xdr:row>
      <xdr:rowOff>161925</xdr:rowOff>
    </xdr:from>
    <xdr:to>
      <xdr:col>17</xdr:col>
      <xdr:colOff>417739</xdr:colOff>
      <xdr:row>142</xdr:row>
      <xdr:rowOff>161925</xdr:rowOff>
    </xdr:to>
    <xdr:pic>
      <xdr:nvPicPr>
        <xdr:cNvPr id="1210" name="Picture 186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145</xdr:row>
      <xdr:rowOff>133350</xdr:rowOff>
    </xdr:from>
    <xdr:to>
      <xdr:col>17</xdr:col>
      <xdr:colOff>417739</xdr:colOff>
      <xdr:row>154</xdr:row>
      <xdr:rowOff>95250</xdr:rowOff>
    </xdr:to>
    <xdr:pic>
      <xdr:nvPicPr>
        <xdr:cNvPr id="1276" name="Picture 252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17</xdr:col>
      <xdr:colOff>465364</xdr:colOff>
      <xdr:row>165</xdr:row>
      <xdr:rowOff>9525</xdr:rowOff>
    </xdr:to>
    <xdr:pic>
      <xdr:nvPicPr>
        <xdr:cNvPr id="1333" name="Picture 309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17</xdr:col>
      <xdr:colOff>474889</xdr:colOff>
      <xdr:row>177</xdr:row>
      <xdr:rowOff>161925</xdr:rowOff>
    </xdr:to>
    <xdr:pic>
      <xdr:nvPicPr>
        <xdr:cNvPr id="1364" name="Picture 340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6</xdr:col>
      <xdr:colOff>304800</xdr:colOff>
      <xdr:row>29</xdr:row>
      <xdr:rowOff>114300</xdr:rowOff>
    </xdr:to>
    <xdr:sp macro="" textlink="">
      <xdr:nvSpPr>
        <xdr:cNvPr id="2049" name="AutoShape 1" descr="blob:https://web.whatsapp.com/c24f428f-ea0a-4c44-85ed-3bb2ec48603b"/>
        <xdr:cNvSpPr>
          <a:spLocks noChangeAspect="1" noChangeArrowheads="1"/>
        </xdr:cNvSpPr>
      </xdr:nvSpPr>
      <xdr:spPr bwMode="auto">
        <a:xfrm>
          <a:off x="4257675" y="533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4</xdr:row>
      <xdr:rowOff>114300</xdr:rowOff>
    </xdr:to>
    <xdr:sp macro="" textlink="">
      <xdr:nvSpPr>
        <xdr:cNvPr id="2050" name="AutoShape 2" descr="blob:https://web.whatsapp.com/c24f428f-ea0a-4c44-85ed-3bb2ec48603b"/>
        <xdr:cNvSpPr>
          <a:spLocks noChangeAspect="1" noChangeArrowheads="1"/>
        </xdr:cNvSpPr>
      </xdr:nvSpPr>
      <xdr:spPr bwMode="auto">
        <a:xfrm>
          <a:off x="18288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8</xdr:row>
      <xdr:rowOff>114300</xdr:rowOff>
    </xdr:to>
    <xdr:sp macro="" textlink="">
      <xdr:nvSpPr>
        <xdr:cNvPr id="2051" name="AutoShape 3" descr="blob:https://web.whatsapp.com/c24f428f-ea0a-4c44-85ed-3bb2ec48603b"/>
        <xdr:cNvSpPr>
          <a:spLocks noChangeAspect="1" noChangeArrowheads="1"/>
        </xdr:cNvSpPr>
      </xdr:nvSpPr>
      <xdr:spPr bwMode="auto">
        <a:xfrm>
          <a:off x="182880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200025</xdr:colOff>
      <xdr:row>3</xdr:row>
      <xdr:rowOff>171450</xdr:rowOff>
    </xdr:from>
    <xdr:to>
      <xdr:col>8</xdr:col>
      <xdr:colOff>504825</xdr:colOff>
      <xdr:row>24</xdr:row>
      <xdr:rowOff>47625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2950"/>
          <a:ext cx="5781675" cy="3876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163414</xdr:colOff>
      <xdr:row>0</xdr:row>
      <xdr:rowOff>133350</xdr:rowOff>
    </xdr:from>
    <xdr:to>
      <xdr:col>7</xdr:col>
      <xdr:colOff>465932</xdr:colOff>
      <xdr:row>21</xdr:row>
      <xdr:rowOff>85038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414" y="133350"/>
          <a:ext cx="4569718" cy="39521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137040</xdr:rowOff>
    </xdr:from>
    <xdr:to>
      <xdr:col>10</xdr:col>
      <xdr:colOff>551356</xdr:colOff>
      <xdr:row>19</xdr:row>
      <xdr:rowOff>123224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37040"/>
          <a:ext cx="6561631" cy="36056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171450</xdr:rowOff>
    </xdr:from>
    <xdr:to>
      <xdr:col>8</xdr:col>
      <xdr:colOff>266700</xdr:colOff>
      <xdr:row>18</xdr:row>
      <xdr:rowOff>133350</xdr:rowOff>
    </xdr:to>
    <xdr:pic>
      <xdr:nvPicPr>
        <xdr:cNvPr id="2" name="Picture 1" descr="WhatsApp Image 2024-03-27 a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"/>
          <a:ext cx="4962525" cy="3390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0</xdr:rowOff>
    </xdr:from>
    <xdr:to>
      <xdr:col>8</xdr:col>
      <xdr:colOff>238125</xdr:colOff>
      <xdr:row>20</xdr:row>
      <xdr:rowOff>133350</xdr:rowOff>
    </xdr:to>
    <xdr:pic>
      <xdr:nvPicPr>
        <xdr:cNvPr id="2" name="Picture 1" descr="WhatsApp Image 2024-03-27 a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0500"/>
          <a:ext cx="4981575" cy="3752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0</xdr:rowOff>
    </xdr:from>
    <xdr:to>
      <xdr:col>9</xdr:col>
      <xdr:colOff>76200</xdr:colOff>
      <xdr:row>18</xdr:row>
      <xdr:rowOff>171450</xdr:rowOff>
    </xdr:to>
    <xdr:pic>
      <xdr:nvPicPr>
        <xdr:cNvPr id="2" name="Picture 1" descr="WhatsApp Image 2024-03-27 a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0500"/>
          <a:ext cx="53530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28575</xdr:rowOff>
    </xdr:from>
    <xdr:to>
      <xdr:col>9</xdr:col>
      <xdr:colOff>104775</xdr:colOff>
      <xdr:row>21</xdr:row>
      <xdr:rowOff>66675</xdr:rowOff>
    </xdr:to>
    <xdr:pic>
      <xdr:nvPicPr>
        <xdr:cNvPr id="2" name="Picture 1" descr="WhatsApp Image 2024-03-27 a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19075"/>
          <a:ext cx="5343525" cy="3848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zoomScaleNormal="100" workbookViewId="0">
      <selection activeCell="H17" sqref="H17"/>
    </sheetView>
  </sheetViews>
  <sheetFormatPr defaultRowHeight="15"/>
  <cols>
    <col min="1" max="1" width="4.7109375" style="11" customWidth="1"/>
    <col min="2" max="2" width="6.140625" customWidth="1"/>
    <col min="3" max="3" width="7.5703125" customWidth="1"/>
    <col min="4" max="4" width="8.140625" customWidth="1"/>
    <col min="5" max="5" width="9.5703125" customWidth="1"/>
    <col min="6" max="6" width="6.42578125" customWidth="1"/>
    <col min="7" max="7" width="12.42578125" style="20" customWidth="1"/>
    <col min="8" max="8" width="13" customWidth="1"/>
    <col min="9" max="9" width="7.85546875" customWidth="1"/>
    <col min="10" max="10" width="13.42578125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4" t="s">
        <v>0</v>
      </c>
      <c r="B1" s="5" t="s">
        <v>13</v>
      </c>
      <c r="C1" s="5" t="s">
        <v>1</v>
      </c>
      <c r="D1" s="5" t="s">
        <v>3</v>
      </c>
      <c r="E1" s="6" t="s">
        <v>9</v>
      </c>
      <c r="F1" s="6" t="s">
        <v>12</v>
      </c>
      <c r="G1" s="19" t="s">
        <v>10</v>
      </c>
      <c r="H1" s="28" t="s">
        <v>8</v>
      </c>
      <c r="I1" s="5" t="s">
        <v>11</v>
      </c>
      <c r="J1" s="5" t="s">
        <v>4</v>
      </c>
      <c r="K1" s="5" t="s">
        <v>5</v>
      </c>
      <c r="L1" s="5" t="s">
        <v>6</v>
      </c>
      <c r="M1" s="5" t="s">
        <v>7</v>
      </c>
    </row>
    <row r="2" spans="1:17">
      <c r="A2" s="7">
        <v>1</v>
      </c>
      <c r="B2" s="7" t="s">
        <v>18</v>
      </c>
      <c r="C2" s="8" t="s">
        <v>14</v>
      </c>
      <c r="D2" s="10" t="s">
        <v>15</v>
      </c>
      <c r="E2" s="10">
        <v>1983</v>
      </c>
      <c r="F2" s="33">
        <v>405</v>
      </c>
      <c r="G2" s="33">
        <f>E2+F2</f>
        <v>2388</v>
      </c>
      <c r="H2" s="29">
        <f>G2*1.1</f>
        <v>2626.8</v>
      </c>
      <c r="I2" s="21">
        <v>9100</v>
      </c>
      <c r="J2" s="26">
        <f>G2*I2</f>
        <v>21730800</v>
      </c>
      <c r="K2" s="26">
        <f t="shared" ref="K2:K13" si="0">J2*0.95</f>
        <v>20644260</v>
      </c>
      <c r="L2" s="26">
        <f t="shared" ref="L2:L13" si="1">J2*0.8</f>
        <v>17384640</v>
      </c>
      <c r="M2" s="17">
        <f t="shared" ref="M2:M5" si="2">MROUND((J2*0.025/12),500)</f>
        <v>45500</v>
      </c>
      <c r="O2" s="1"/>
      <c r="P2" s="2">
        <f>O2*6600</f>
        <v>0</v>
      </c>
      <c r="Q2" s="2" t="e">
        <f>P2/#REF!</f>
        <v>#REF!</v>
      </c>
    </row>
    <row r="3" spans="1:17">
      <c r="A3" s="7">
        <v>2</v>
      </c>
      <c r="B3" s="7" t="s">
        <v>19</v>
      </c>
      <c r="C3" s="8" t="s">
        <v>14</v>
      </c>
      <c r="D3" s="10" t="s">
        <v>15</v>
      </c>
      <c r="E3" s="10">
        <v>1983</v>
      </c>
      <c r="F3" s="33">
        <v>405</v>
      </c>
      <c r="G3" s="33">
        <f t="shared" ref="G3:G13" si="3">E3+F3</f>
        <v>2388</v>
      </c>
      <c r="H3" s="29">
        <f t="shared" ref="H3:H13" si="4">G3*1.1</f>
        <v>2626.8</v>
      </c>
      <c r="I3" s="21">
        <v>9100</v>
      </c>
      <c r="J3" s="26">
        <f t="shared" ref="J3:J13" si="5">G3*I3</f>
        <v>21730800</v>
      </c>
      <c r="K3" s="26">
        <f t="shared" si="0"/>
        <v>20644260</v>
      </c>
      <c r="L3" s="26">
        <f t="shared" si="1"/>
        <v>17384640</v>
      </c>
      <c r="M3" s="17">
        <f t="shared" si="2"/>
        <v>45500</v>
      </c>
      <c r="O3" s="2"/>
      <c r="P3" s="2"/>
    </row>
    <row r="4" spans="1:17" ht="15.75" thickBot="1">
      <c r="A4" s="7">
        <v>3</v>
      </c>
      <c r="B4" s="7" t="s">
        <v>20</v>
      </c>
      <c r="C4" s="8" t="s">
        <v>14</v>
      </c>
      <c r="D4" s="10" t="s">
        <v>15</v>
      </c>
      <c r="E4" s="10">
        <v>1983</v>
      </c>
      <c r="F4" s="33">
        <v>405</v>
      </c>
      <c r="G4" s="33">
        <f t="shared" si="3"/>
        <v>2388</v>
      </c>
      <c r="H4" s="29">
        <f t="shared" si="4"/>
        <v>2626.8</v>
      </c>
      <c r="I4" s="21">
        <v>9100</v>
      </c>
      <c r="J4" s="26">
        <f t="shared" si="5"/>
        <v>21730800</v>
      </c>
      <c r="K4" s="26">
        <f t="shared" si="0"/>
        <v>20644260</v>
      </c>
      <c r="L4" s="26">
        <f t="shared" si="1"/>
        <v>17384640</v>
      </c>
      <c r="M4" s="17">
        <f t="shared" si="2"/>
        <v>45500</v>
      </c>
      <c r="O4" s="2"/>
      <c r="P4" s="2"/>
    </row>
    <row r="5" spans="1:17" ht="15.75" thickBot="1">
      <c r="A5" s="7">
        <v>4</v>
      </c>
      <c r="B5" s="7" t="s">
        <v>21</v>
      </c>
      <c r="C5" s="8" t="s">
        <v>14</v>
      </c>
      <c r="D5" s="10" t="s">
        <v>15</v>
      </c>
      <c r="E5" s="10">
        <v>1983</v>
      </c>
      <c r="F5" s="33">
        <v>405</v>
      </c>
      <c r="G5" s="33">
        <f t="shared" si="3"/>
        <v>2388</v>
      </c>
      <c r="H5" s="29">
        <f t="shared" si="4"/>
        <v>2626.8</v>
      </c>
      <c r="I5" s="21">
        <v>9100</v>
      </c>
      <c r="J5" s="26">
        <f t="shared" si="5"/>
        <v>21730800</v>
      </c>
      <c r="K5" s="26">
        <f t="shared" si="0"/>
        <v>20644260</v>
      </c>
      <c r="L5" s="26">
        <f t="shared" si="1"/>
        <v>17384640</v>
      </c>
      <c r="M5" s="17">
        <f t="shared" si="2"/>
        <v>45500</v>
      </c>
      <c r="O5" s="24"/>
      <c r="P5" s="2"/>
    </row>
    <row r="6" spans="1:17" ht="15.75" thickBot="1">
      <c r="A6" s="7">
        <v>5</v>
      </c>
      <c r="B6" s="7" t="s">
        <v>22</v>
      </c>
      <c r="C6" s="8" t="s">
        <v>14</v>
      </c>
      <c r="D6" s="10" t="s">
        <v>15</v>
      </c>
      <c r="E6" s="10">
        <v>1983</v>
      </c>
      <c r="F6" s="33">
        <v>405</v>
      </c>
      <c r="G6" s="33">
        <f t="shared" si="3"/>
        <v>2388</v>
      </c>
      <c r="H6" s="29">
        <f t="shared" si="4"/>
        <v>2626.8</v>
      </c>
      <c r="I6" s="21">
        <v>9100</v>
      </c>
      <c r="J6" s="26">
        <f t="shared" si="5"/>
        <v>21730800</v>
      </c>
      <c r="K6" s="26">
        <f t="shared" si="0"/>
        <v>20644260</v>
      </c>
      <c r="L6" s="26">
        <f t="shared" si="1"/>
        <v>17384640</v>
      </c>
      <c r="M6" s="17">
        <f t="shared" ref="M6:M13" si="6">MROUND((J6*0.025/12),500)</f>
        <v>45500</v>
      </c>
      <c r="O6" s="25"/>
      <c r="P6" s="2"/>
    </row>
    <row r="7" spans="1:17" ht="15.75" thickBot="1">
      <c r="A7" s="7">
        <v>6</v>
      </c>
      <c r="B7" s="7" t="s">
        <v>23</v>
      </c>
      <c r="C7" s="8" t="s">
        <v>14</v>
      </c>
      <c r="D7" s="10" t="s">
        <v>15</v>
      </c>
      <c r="E7" s="10">
        <v>1983</v>
      </c>
      <c r="F7" s="33">
        <v>405</v>
      </c>
      <c r="G7" s="33">
        <f t="shared" si="3"/>
        <v>2388</v>
      </c>
      <c r="H7" s="29">
        <f t="shared" si="4"/>
        <v>2626.8</v>
      </c>
      <c r="I7" s="21">
        <v>9100</v>
      </c>
      <c r="J7" s="26">
        <f t="shared" si="5"/>
        <v>21730800</v>
      </c>
      <c r="K7" s="26">
        <f t="shared" si="0"/>
        <v>20644260</v>
      </c>
      <c r="L7" s="26">
        <f t="shared" si="1"/>
        <v>17384640</v>
      </c>
      <c r="M7" s="17">
        <f t="shared" si="6"/>
        <v>45500</v>
      </c>
      <c r="O7" s="25"/>
      <c r="P7" s="2"/>
    </row>
    <row r="8" spans="1:17" ht="15.75" thickBot="1">
      <c r="A8" s="7">
        <v>7</v>
      </c>
      <c r="B8" s="7" t="s">
        <v>24</v>
      </c>
      <c r="C8" s="8" t="s">
        <v>14</v>
      </c>
      <c r="D8" s="10" t="s">
        <v>15</v>
      </c>
      <c r="E8" s="10">
        <v>1983</v>
      </c>
      <c r="F8" s="33">
        <v>405</v>
      </c>
      <c r="G8" s="33">
        <f t="shared" si="3"/>
        <v>2388</v>
      </c>
      <c r="H8" s="29">
        <f t="shared" si="4"/>
        <v>2626.8</v>
      </c>
      <c r="I8" s="21">
        <v>9100</v>
      </c>
      <c r="J8" s="26">
        <f t="shared" si="5"/>
        <v>21730800</v>
      </c>
      <c r="K8" s="26">
        <f t="shared" si="0"/>
        <v>20644260</v>
      </c>
      <c r="L8" s="26">
        <f t="shared" si="1"/>
        <v>17384640</v>
      </c>
      <c r="M8" s="17">
        <f t="shared" si="6"/>
        <v>45500</v>
      </c>
      <c r="O8" s="25"/>
      <c r="P8" s="2"/>
    </row>
    <row r="9" spans="1:17" ht="15.75" thickBot="1">
      <c r="A9" s="7">
        <v>8</v>
      </c>
      <c r="B9" s="7" t="s">
        <v>25</v>
      </c>
      <c r="C9" s="8" t="s">
        <v>14</v>
      </c>
      <c r="D9" s="10" t="s">
        <v>15</v>
      </c>
      <c r="E9" s="10">
        <v>1983</v>
      </c>
      <c r="F9" s="33">
        <v>405</v>
      </c>
      <c r="G9" s="33">
        <f t="shared" si="3"/>
        <v>2388</v>
      </c>
      <c r="H9" s="29">
        <f t="shared" si="4"/>
        <v>2626.8</v>
      </c>
      <c r="I9" s="21">
        <v>9100</v>
      </c>
      <c r="J9" s="26">
        <f t="shared" si="5"/>
        <v>21730800</v>
      </c>
      <c r="K9" s="26">
        <f t="shared" si="0"/>
        <v>20644260</v>
      </c>
      <c r="L9" s="26">
        <f t="shared" si="1"/>
        <v>17384640</v>
      </c>
      <c r="M9" s="17">
        <f t="shared" si="6"/>
        <v>45500</v>
      </c>
      <c r="O9" s="25"/>
      <c r="P9" s="2"/>
    </row>
    <row r="10" spans="1:17" ht="15.75" thickBot="1">
      <c r="A10" s="7">
        <v>9</v>
      </c>
      <c r="B10" s="7" t="s">
        <v>26</v>
      </c>
      <c r="C10" s="8" t="s">
        <v>14</v>
      </c>
      <c r="D10" s="10" t="s">
        <v>15</v>
      </c>
      <c r="E10" s="10">
        <v>1983</v>
      </c>
      <c r="F10" s="33">
        <v>405</v>
      </c>
      <c r="G10" s="33">
        <f t="shared" si="3"/>
        <v>2388</v>
      </c>
      <c r="H10" s="29">
        <f t="shared" si="4"/>
        <v>2626.8</v>
      </c>
      <c r="I10" s="21">
        <v>9100</v>
      </c>
      <c r="J10" s="26">
        <f t="shared" si="5"/>
        <v>21730800</v>
      </c>
      <c r="K10" s="26">
        <f t="shared" si="0"/>
        <v>20644260</v>
      </c>
      <c r="L10" s="26">
        <f t="shared" si="1"/>
        <v>17384640</v>
      </c>
      <c r="M10" s="17">
        <f t="shared" si="6"/>
        <v>45500</v>
      </c>
      <c r="O10" s="25"/>
      <c r="P10" s="2"/>
    </row>
    <row r="11" spans="1:17" ht="15.75" thickBot="1">
      <c r="A11" s="7">
        <v>10</v>
      </c>
      <c r="B11" s="7" t="s">
        <v>27</v>
      </c>
      <c r="C11" s="8" t="s">
        <v>14</v>
      </c>
      <c r="D11" s="10" t="s">
        <v>15</v>
      </c>
      <c r="E11" s="10">
        <v>1983</v>
      </c>
      <c r="F11" s="33">
        <v>405</v>
      </c>
      <c r="G11" s="33">
        <f t="shared" si="3"/>
        <v>2388</v>
      </c>
      <c r="H11" s="29">
        <f t="shared" si="4"/>
        <v>2626.8</v>
      </c>
      <c r="I11" s="21">
        <v>9100</v>
      </c>
      <c r="J11" s="26">
        <f t="shared" si="5"/>
        <v>21730800</v>
      </c>
      <c r="K11" s="26">
        <f t="shared" si="0"/>
        <v>20644260</v>
      </c>
      <c r="L11" s="26">
        <f t="shared" si="1"/>
        <v>17384640</v>
      </c>
      <c r="M11" s="17">
        <f t="shared" si="6"/>
        <v>45500</v>
      </c>
      <c r="O11" s="25"/>
      <c r="P11" s="2"/>
    </row>
    <row r="12" spans="1:17" ht="15.75" thickBot="1">
      <c r="A12" s="7">
        <v>11</v>
      </c>
      <c r="B12" s="7" t="s">
        <v>28</v>
      </c>
      <c r="C12" s="8" t="s">
        <v>14</v>
      </c>
      <c r="D12" s="10" t="s">
        <v>15</v>
      </c>
      <c r="E12" s="10">
        <v>1983</v>
      </c>
      <c r="F12" s="33">
        <v>405</v>
      </c>
      <c r="G12" s="33">
        <f t="shared" si="3"/>
        <v>2388</v>
      </c>
      <c r="H12" s="29">
        <f t="shared" si="4"/>
        <v>2626.8</v>
      </c>
      <c r="I12" s="21">
        <v>9100</v>
      </c>
      <c r="J12" s="26">
        <f t="shared" si="5"/>
        <v>21730800</v>
      </c>
      <c r="K12" s="26">
        <f t="shared" si="0"/>
        <v>20644260</v>
      </c>
      <c r="L12" s="26">
        <f t="shared" si="1"/>
        <v>17384640</v>
      </c>
      <c r="M12" s="17">
        <f t="shared" si="6"/>
        <v>45500</v>
      </c>
      <c r="O12" s="25"/>
      <c r="P12" s="2"/>
    </row>
    <row r="13" spans="1:17" ht="15.75" thickBot="1">
      <c r="A13" s="7">
        <v>12</v>
      </c>
      <c r="B13" s="7" t="s">
        <v>29</v>
      </c>
      <c r="C13" s="8" t="s">
        <v>14</v>
      </c>
      <c r="D13" s="10" t="s">
        <v>15</v>
      </c>
      <c r="E13" s="10">
        <v>1983</v>
      </c>
      <c r="F13" s="33">
        <v>405</v>
      </c>
      <c r="G13" s="33">
        <f t="shared" si="3"/>
        <v>2388</v>
      </c>
      <c r="H13" s="29">
        <f t="shared" si="4"/>
        <v>2626.8</v>
      </c>
      <c r="I13" s="21">
        <v>9100</v>
      </c>
      <c r="J13" s="26">
        <f t="shared" si="5"/>
        <v>21730800</v>
      </c>
      <c r="K13" s="26">
        <f t="shared" si="0"/>
        <v>20644260</v>
      </c>
      <c r="L13" s="26">
        <f t="shared" si="1"/>
        <v>17384640</v>
      </c>
      <c r="M13" s="17">
        <f t="shared" si="6"/>
        <v>45500</v>
      </c>
      <c r="O13" s="25"/>
      <c r="P13" s="2"/>
    </row>
    <row r="14" spans="1:17" ht="16.5">
      <c r="A14" s="36" t="s">
        <v>2</v>
      </c>
      <c r="B14" s="37"/>
      <c r="C14" s="37"/>
      <c r="D14" s="38"/>
      <c r="E14" s="14">
        <f>SUM(E2:E13)</f>
        <v>23796</v>
      </c>
      <c r="F14" s="14">
        <f>SUM(F2:F13)</f>
        <v>4860</v>
      </c>
      <c r="G14" s="34">
        <f>SUM(G2:G13)</f>
        <v>28656</v>
      </c>
      <c r="H14" s="14">
        <f>SUM(H2:H13)</f>
        <v>31521.599999999995</v>
      </c>
      <c r="I14" s="15"/>
      <c r="J14" s="27">
        <f>SUM(J2:J13)</f>
        <v>260769600</v>
      </c>
      <c r="K14" s="27">
        <f>SUM(K2:K13)</f>
        <v>247731120</v>
      </c>
      <c r="L14" s="27">
        <f>SUM(L2:L13)</f>
        <v>208615680</v>
      </c>
      <c r="M14" s="9"/>
      <c r="O14" s="3"/>
    </row>
    <row r="15" spans="1:17">
      <c r="H15" s="30">
        <f>H14*2300</f>
        <v>72499679.999999985</v>
      </c>
      <c r="J15" s="16">
        <f>J14*0.18</f>
        <v>46938528</v>
      </c>
      <c r="O15" s="2"/>
    </row>
    <row r="16" spans="1:17">
      <c r="H16" s="31"/>
      <c r="J16" s="18"/>
    </row>
    <row r="18" spans="3:12">
      <c r="E18" s="20"/>
      <c r="F18" s="20"/>
      <c r="H18" s="20"/>
      <c r="I18" s="20"/>
      <c r="J18" s="20"/>
      <c r="K18" s="20"/>
      <c r="L18" s="20"/>
    </row>
    <row r="19" spans="3:12">
      <c r="E19" s="20"/>
      <c r="F19" s="20"/>
      <c r="G19" s="32" t="s">
        <v>49</v>
      </c>
      <c r="H19" s="20"/>
      <c r="I19" s="32" t="s">
        <v>17</v>
      </c>
      <c r="J19" s="20"/>
      <c r="K19" s="32" t="s">
        <v>2</v>
      </c>
      <c r="L19" s="32"/>
    </row>
    <row r="20" spans="3:12">
      <c r="E20" s="20"/>
      <c r="G20" s="20">
        <v>184.19</v>
      </c>
      <c r="H20" s="31">
        <f>G20*10.764</f>
        <v>1982.6211599999999</v>
      </c>
      <c r="I20" s="31">
        <v>37.659999999999997</v>
      </c>
      <c r="J20" s="39">
        <f>I20*10.764</f>
        <v>405.37223999999992</v>
      </c>
      <c r="K20" s="32">
        <f>H20+J20</f>
        <v>2387.9933999999998</v>
      </c>
      <c r="L20" s="32"/>
    </row>
    <row r="21" spans="3:12">
      <c r="E21" s="20"/>
      <c r="F21" s="20"/>
      <c r="G21" s="31"/>
      <c r="H21" s="31"/>
      <c r="I21" s="31"/>
      <c r="J21" s="20"/>
      <c r="K21" s="31"/>
      <c r="L21" s="32"/>
    </row>
    <row r="22" spans="3:12">
      <c r="E22" s="20"/>
      <c r="F22" s="20"/>
      <c r="G22" s="31"/>
      <c r="H22" s="31"/>
      <c r="I22" s="20"/>
      <c r="J22" s="20"/>
      <c r="K22" s="20"/>
      <c r="L22" s="20"/>
    </row>
    <row r="23" spans="3:12">
      <c r="E23" s="20"/>
      <c r="F23" s="20"/>
      <c r="G23" s="31"/>
      <c r="H23" s="20"/>
      <c r="I23" s="31"/>
      <c r="J23" s="20"/>
      <c r="K23" s="31"/>
      <c r="L23" s="32"/>
    </row>
    <row r="24" spans="3:12">
      <c r="E24" s="20"/>
      <c r="F24" s="20"/>
      <c r="G24" s="31"/>
      <c r="H24" s="1"/>
      <c r="I24" s="31"/>
      <c r="J24" s="31"/>
      <c r="K24" s="31"/>
      <c r="L24" s="32"/>
    </row>
    <row r="25" spans="3:12">
      <c r="E25" s="20"/>
      <c r="G25" s="31"/>
      <c r="H25" s="20"/>
      <c r="I25" s="31"/>
      <c r="J25" s="20"/>
      <c r="K25" s="31"/>
      <c r="L25" s="32"/>
    </row>
    <row r="26" spans="3:12">
      <c r="G26" s="1"/>
      <c r="I26" s="1"/>
      <c r="L26" s="1"/>
    </row>
    <row r="27" spans="3:12">
      <c r="G27" s="1"/>
      <c r="I27" s="1"/>
      <c r="L27" s="1"/>
    </row>
    <row r="28" spans="3:12">
      <c r="G28" s="1"/>
      <c r="H28" s="1"/>
      <c r="I28" s="1"/>
      <c r="J28" s="1"/>
      <c r="L28" s="1"/>
    </row>
    <row r="29" spans="3:12">
      <c r="H29" s="1"/>
      <c r="J29" s="1"/>
    </row>
    <row r="30" spans="3:12">
      <c r="C30" s="23"/>
      <c r="E30" s="22"/>
      <c r="F30" s="22"/>
      <c r="G30" s="1"/>
      <c r="I30" s="1"/>
      <c r="J30" s="1"/>
      <c r="L30" s="1"/>
    </row>
    <row r="31" spans="3:12">
      <c r="G31" s="1"/>
      <c r="I31" s="1"/>
      <c r="L31" s="1"/>
    </row>
    <row r="32" spans="3:12">
      <c r="G32" s="1"/>
      <c r="I32" s="1"/>
      <c r="L32" s="1"/>
    </row>
    <row r="33" spans="7:12">
      <c r="G33" s="1"/>
      <c r="I33" s="1"/>
      <c r="L33" s="1"/>
    </row>
    <row r="34" spans="7:12">
      <c r="G34" s="1"/>
      <c r="I34" s="1"/>
      <c r="L34" s="1"/>
    </row>
    <row r="35" spans="7:12">
      <c r="G35" s="1"/>
      <c r="I35" s="1"/>
      <c r="L35" s="1"/>
    </row>
  </sheetData>
  <mergeCells count="1">
    <mergeCell ref="A14:D14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zoomScale="145" zoomScaleNormal="145" workbookViewId="0">
      <selection activeCell="E22" sqref="E22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L27" sqref="L27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zoomScaleNormal="100" workbookViewId="0">
      <selection activeCell="J20" sqref="J20"/>
    </sheetView>
  </sheetViews>
  <sheetFormatPr defaultRowHeight="15"/>
  <cols>
    <col min="1" max="1" width="4.7109375" style="11" customWidth="1"/>
    <col min="2" max="2" width="6.140625" customWidth="1"/>
    <col min="3" max="3" width="7.5703125" customWidth="1"/>
    <col min="4" max="4" width="8.140625" customWidth="1"/>
    <col min="5" max="5" width="9.5703125" customWidth="1"/>
    <col min="6" max="6" width="6.42578125" customWidth="1"/>
    <col min="7" max="7" width="12.42578125" style="20" customWidth="1"/>
    <col min="8" max="8" width="13" customWidth="1"/>
    <col min="9" max="9" width="7.85546875" customWidth="1"/>
    <col min="10" max="10" width="13.42578125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4" t="s">
        <v>0</v>
      </c>
      <c r="B1" s="5" t="s">
        <v>13</v>
      </c>
      <c r="C1" s="5" t="s">
        <v>1</v>
      </c>
      <c r="D1" s="5" t="s">
        <v>3</v>
      </c>
      <c r="E1" s="6" t="s">
        <v>9</v>
      </c>
      <c r="F1" s="6" t="s">
        <v>12</v>
      </c>
      <c r="G1" s="19" t="s">
        <v>10</v>
      </c>
      <c r="H1" s="28" t="s">
        <v>8</v>
      </c>
      <c r="I1" s="5" t="s">
        <v>11</v>
      </c>
      <c r="J1" s="5" t="s">
        <v>4</v>
      </c>
      <c r="K1" s="5" t="s">
        <v>5</v>
      </c>
      <c r="L1" s="5" t="s">
        <v>6</v>
      </c>
      <c r="M1" s="5" t="s">
        <v>7</v>
      </c>
    </row>
    <row r="2" spans="1:17">
      <c r="A2" s="7">
        <v>1</v>
      </c>
      <c r="B2" s="7" t="s">
        <v>30</v>
      </c>
      <c r="C2" s="8" t="s">
        <v>14</v>
      </c>
      <c r="D2" s="10" t="s">
        <v>15</v>
      </c>
      <c r="E2" s="10">
        <v>1825</v>
      </c>
      <c r="F2" s="33">
        <v>525</v>
      </c>
      <c r="G2" s="33">
        <f>E2+F2</f>
        <v>2350</v>
      </c>
      <c r="H2" s="29">
        <f>G2*1.1</f>
        <v>2585</v>
      </c>
      <c r="I2" s="21">
        <v>9100</v>
      </c>
      <c r="J2" s="26">
        <f>G2*I2</f>
        <v>21385000</v>
      </c>
      <c r="K2" s="26">
        <f t="shared" ref="K2:K7" si="0">J2*0.95</f>
        <v>20315750</v>
      </c>
      <c r="L2" s="26">
        <f t="shared" ref="L2:L7" si="1">J2*0.8</f>
        <v>17108000</v>
      </c>
      <c r="M2" s="17">
        <f t="shared" ref="M2:M7" si="2">MROUND((J2*0.025/12),500)</f>
        <v>44500</v>
      </c>
      <c r="O2" s="1"/>
      <c r="P2" s="2">
        <f>O2*6600</f>
        <v>0</v>
      </c>
      <c r="Q2" s="2" t="e">
        <f>P2/#REF!</f>
        <v>#REF!</v>
      </c>
    </row>
    <row r="3" spans="1:17">
      <c r="A3" s="7">
        <v>2</v>
      </c>
      <c r="B3" s="7" t="s">
        <v>31</v>
      </c>
      <c r="C3" s="8" t="s">
        <v>14</v>
      </c>
      <c r="D3" s="10" t="s">
        <v>15</v>
      </c>
      <c r="E3" s="10">
        <v>1825</v>
      </c>
      <c r="F3" s="33">
        <v>525</v>
      </c>
      <c r="G3" s="33">
        <f t="shared" ref="G3:G7" si="3">E3+F3</f>
        <v>2350</v>
      </c>
      <c r="H3" s="29">
        <f t="shared" ref="H3:H7" si="4">G3*1.1</f>
        <v>2585</v>
      </c>
      <c r="I3" s="21">
        <v>9100</v>
      </c>
      <c r="J3" s="26">
        <f t="shared" ref="J3:J7" si="5">G3*I3</f>
        <v>21385000</v>
      </c>
      <c r="K3" s="26">
        <f t="shared" si="0"/>
        <v>20315750</v>
      </c>
      <c r="L3" s="26">
        <f t="shared" si="1"/>
        <v>17108000</v>
      </c>
      <c r="M3" s="17">
        <f t="shared" si="2"/>
        <v>44500</v>
      </c>
      <c r="O3" s="2"/>
      <c r="P3" s="2"/>
    </row>
    <row r="4" spans="1:17" ht="15.75" thickBot="1">
      <c r="A4" s="7">
        <v>3</v>
      </c>
      <c r="B4" s="7" t="s">
        <v>32</v>
      </c>
      <c r="C4" s="8" t="s">
        <v>14</v>
      </c>
      <c r="D4" s="10" t="s">
        <v>15</v>
      </c>
      <c r="E4" s="10">
        <v>1825</v>
      </c>
      <c r="F4" s="33">
        <v>525</v>
      </c>
      <c r="G4" s="33">
        <f t="shared" si="3"/>
        <v>2350</v>
      </c>
      <c r="H4" s="29">
        <f t="shared" si="4"/>
        <v>2585</v>
      </c>
      <c r="I4" s="21">
        <v>9100</v>
      </c>
      <c r="J4" s="26">
        <f t="shared" si="5"/>
        <v>21385000</v>
      </c>
      <c r="K4" s="26">
        <f t="shared" si="0"/>
        <v>20315750</v>
      </c>
      <c r="L4" s="26">
        <f t="shared" si="1"/>
        <v>17108000</v>
      </c>
      <c r="M4" s="17">
        <f t="shared" si="2"/>
        <v>44500</v>
      </c>
      <c r="O4" s="2"/>
      <c r="P4" s="2"/>
    </row>
    <row r="5" spans="1:17" ht="15.75" thickBot="1">
      <c r="A5" s="7">
        <v>4</v>
      </c>
      <c r="B5" s="7" t="s">
        <v>33</v>
      </c>
      <c r="C5" s="8" t="s">
        <v>14</v>
      </c>
      <c r="D5" s="10" t="s">
        <v>15</v>
      </c>
      <c r="E5" s="10">
        <v>1825</v>
      </c>
      <c r="F5" s="33">
        <v>525</v>
      </c>
      <c r="G5" s="33">
        <f t="shared" si="3"/>
        <v>2350</v>
      </c>
      <c r="H5" s="29">
        <f t="shared" si="4"/>
        <v>2585</v>
      </c>
      <c r="I5" s="21">
        <v>9100</v>
      </c>
      <c r="J5" s="26">
        <f t="shared" si="5"/>
        <v>21385000</v>
      </c>
      <c r="K5" s="26">
        <f t="shared" si="0"/>
        <v>20315750</v>
      </c>
      <c r="L5" s="26">
        <f t="shared" si="1"/>
        <v>17108000</v>
      </c>
      <c r="M5" s="17">
        <f t="shared" si="2"/>
        <v>44500</v>
      </c>
      <c r="O5" s="24"/>
      <c r="P5" s="2"/>
    </row>
    <row r="6" spans="1:17" ht="15.75" thickBot="1">
      <c r="A6" s="7">
        <v>5</v>
      </c>
      <c r="B6" s="7" t="s">
        <v>34</v>
      </c>
      <c r="C6" s="8" t="s">
        <v>14</v>
      </c>
      <c r="D6" s="10" t="s">
        <v>15</v>
      </c>
      <c r="E6" s="10">
        <v>1825</v>
      </c>
      <c r="F6" s="33">
        <v>525</v>
      </c>
      <c r="G6" s="33">
        <f t="shared" si="3"/>
        <v>2350</v>
      </c>
      <c r="H6" s="29">
        <f t="shared" si="4"/>
        <v>2585</v>
      </c>
      <c r="I6" s="21">
        <v>9100</v>
      </c>
      <c r="J6" s="26">
        <f t="shared" si="5"/>
        <v>21385000</v>
      </c>
      <c r="K6" s="26">
        <f t="shared" si="0"/>
        <v>20315750</v>
      </c>
      <c r="L6" s="26">
        <f t="shared" si="1"/>
        <v>17108000</v>
      </c>
      <c r="M6" s="17">
        <f t="shared" si="2"/>
        <v>44500</v>
      </c>
      <c r="O6" s="25"/>
      <c r="P6" s="2"/>
    </row>
    <row r="7" spans="1:17" ht="15.75" thickBot="1">
      <c r="A7" s="7">
        <v>6</v>
      </c>
      <c r="B7" s="7" t="s">
        <v>35</v>
      </c>
      <c r="C7" s="8" t="s">
        <v>14</v>
      </c>
      <c r="D7" s="10" t="s">
        <v>15</v>
      </c>
      <c r="E7" s="10">
        <v>1825</v>
      </c>
      <c r="F7" s="33">
        <v>525</v>
      </c>
      <c r="G7" s="33">
        <f t="shared" si="3"/>
        <v>2350</v>
      </c>
      <c r="H7" s="29">
        <f t="shared" si="4"/>
        <v>2585</v>
      </c>
      <c r="I7" s="21">
        <v>9100</v>
      </c>
      <c r="J7" s="26">
        <f t="shared" si="5"/>
        <v>21385000</v>
      </c>
      <c r="K7" s="26">
        <f t="shared" si="0"/>
        <v>20315750</v>
      </c>
      <c r="L7" s="26">
        <f t="shared" si="1"/>
        <v>17108000</v>
      </c>
      <c r="M7" s="17">
        <f t="shared" si="2"/>
        <v>44500</v>
      </c>
      <c r="O7" s="25"/>
      <c r="P7" s="2"/>
    </row>
    <row r="8" spans="1:17" ht="16.5">
      <c r="A8" s="36" t="s">
        <v>2</v>
      </c>
      <c r="B8" s="37"/>
      <c r="C8" s="37"/>
      <c r="D8" s="38"/>
      <c r="E8" s="14">
        <f>SUM(E2:E7)</f>
        <v>10950</v>
      </c>
      <c r="F8" s="14">
        <f>SUM(F2:F7)</f>
        <v>3150</v>
      </c>
      <c r="G8" s="34">
        <f>SUM(G2:G7)</f>
        <v>14100</v>
      </c>
      <c r="H8" s="14">
        <f>SUM(H2:H7)</f>
        <v>15510</v>
      </c>
      <c r="I8" s="15"/>
      <c r="J8" s="27">
        <f>SUM(J2:J7)</f>
        <v>128310000</v>
      </c>
      <c r="K8" s="27">
        <f>SUM(K2:K7)</f>
        <v>121894500</v>
      </c>
      <c r="L8" s="27">
        <f>SUM(L2:L7)</f>
        <v>102648000</v>
      </c>
      <c r="M8" s="9"/>
      <c r="O8" s="3"/>
    </row>
    <row r="9" spans="1:17">
      <c r="H9" s="30">
        <f>H8*2300</f>
        <v>35673000</v>
      </c>
      <c r="J9" s="16">
        <f>J8*0.18</f>
        <v>23095800</v>
      </c>
      <c r="O9" s="2"/>
    </row>
    <row r="10" spans="1:17">
      <c r="H10" s="31"/>
      <c r="J10" s="18"/>
    </row>
    <row r="12" spans="1:17">
      <c r="E12" s="20"/>
      <c r="F12" s="20"/>
      <c r="H12" s="20"/>
      <c r="I12" s="20"/>
      <c r="J12" s="20"/>
      <c r="K12" s="20"/>
      <c r="L12" s="20"/>
    </row>
    <row r="13" spans="1:17">
      <c r="E13" s="20"/>
      <c r="F13" s="20"/>
      <c r="G13" s="32" t="s">
        <v>16</v>
      </c>
      <c r="H13" s="20"/>
      <c r="I13" s="32" t="s">
        <v>17</v>
      </c>
      <c r="J13" s="20"/>
      <c r="K13" s="31"/>
      <c r="L13" s="32"/>
    </row>
    <row r="14" spans="1:17">
      <c r="E14" s="20"/>
      <c r="G14" s="20">
        <v>169.51</v>
      </c>
      <c r="H14" s="31">
        <f>G14*10.764</f>
        <v>1824.6056399999998</v>
      </c>
      <c r="I14" s="31">
        <v>48.82</v>
      </c>
      <c r="J14" s="32">
        <f>I14*10.764</f>
        <v>525.49847999999997</v>
      </c>
      <c r="K14" s="31">
        <f>H14+J14</f>
        <v>2350.10412</v>
      </c>
      <c r="L14" s="32"/>
    </row>
    <row r="15" spans="1:17">
      <c r="E15" s="20"/>
      <c r="F15" s="20"/>
      <c r="G15" s="31"/>
      <c r="H15" s="31"/>
      <c r="I15" s="31"/>
      <c r="J15" s="20"/>
      <c r="K15" s="31"/>
      <c r="L15" s="32"/>
    </row>
    <row r="16" spans="1:17">
      <c r="E16" s="20"/>
      <c r="F16" s="20"/>
      <c r="G16" s="31"/>
      <c r="H16" s="31"/>
      <c r="I16" s="20"/>
      <c r="J16" s="20"/>
      <c r="K16" s="20"/>
      <c r="L16" s="20"/>
    </row>
    <row r="17" spans="3:12">
      <c r="E17" s="20"/>
      <c r="F17" s="20"/>
      <c r="G17" s="31"/>
      <c r="H17" s="20"/>
      <c r="I17" s="31"/>
      <c r="J17" s="20"/>
      <c r="K17" s="31"/>
      <c r="L17" s="32"/>
    </row>
    <row r="18" spans="3:12">
      <c r="E18" s="20"/>
      <c r="F18" s="20"/>
      <c r="G18" s="31"/>
      <c r="H18" s="31"/>
      <c r="I18" s="31"/>
      <c r="J18" s="20"/>
      <c r="K18" s="31"/>
      <c r="L18" s="32"/>
    </row>
    <row r="19" spans="3:12">
      <c r="E19" s="20"/>
      <c r="G19" s="31"/>
      <c r="H19" s="20"/>
      <c r="I19" s="31"/>
      <c r="J19" s="20"/>
      <c r="K19" s="31"/>
      <c r="L19" s="32"/>
    </row>
    <row r="20" spans="3:12">
      <c r="G20" s="1"/>
      <c r="I20" s="1"/>
      <c r="L20" s="1"/>
    </row>
    <row r="21" spans="3:12">
      <c r="G21" s="1"/>
      <c r="I21" s="1"/>
      <c r="L21" s="1"/>
    </row>
    <row r="22" spans="3:12">
      <c r="G22" s="1"/>
      <c r="I22" s="1"/>
      <c r="J22" s="1"/>
      <c r="L22" s="1"/>
    </row>
    <row r="23" spans="3:12">
      <c r="H23" s="1"/>
      <c r="J23" s="1"/>
    </row>
    <row r="24" spans="3:12">
      <c r="C24" s="23"/>
      <c r="E24" s="22"/>
      <c r="F24" s="22"/>
      <c r="G24" s="1"/>
      <c r="I24" s="1"/>
      <c r="J24" s="1"/>
      <c r="L24" s="1"/>
    </row>
    <row r="25" spans="3:12">
      <c r="G25" s="1"/>
      <c r="I25" s="1"/>
      <c r="L25" s="1"/>
    </row>
    <row r="26" spans="3:12">
      <c r="G26" s="1"/>
      <c r="I26" s="1"/>
      <c r="L26" s="1"/>
    </row>
    <row r="27" spans="3:12">
      <c r="G27" s="1"/>
      <c r="I27" s="1"/>
      <c r="L27" s="1"/>
    </row>
    <row r="28" spans="3:12">
      <c r="G28" s="1"/>
      <c r="I28" s="1"/>
      <c r="L28" s="1"/>
    </row>
    <row r="29" spans="3:12">
      <c r="G29" s="1"/>
      <c r="I29" s="1"/>
      <c r="L29" s="1"/>
    </row>
    <row r="78" ht="21.75" customHeight="1"/>
  </sheetData>
  <mergeCells count="1">
    <mergeCell ref="A8:D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I17" sqref="I17"/>
    </sheetView>
  </sheetViews>
  <sheetFormatPr defaultRowHeight="15"/>
  <cols>
    <col min="1" max="1" width="4.7109375" style="11" customWidth="1"/>
    <col min="2" max="2" width="6.140625" customWidth="1"/>
    <col min="3" max="3" width="7.5703125" customWidth="1"/>
    <col min="4" max="4" width="8.140625" customWidth="1"/>
    <col min="5" max="5" width="9.5703125" customWidth="1"/>
    <col min="6" max="6" width="6.42578125" customWidth="1"/>
    <col min="7" max="7" width="12.42578125" style="20" customWidth="1"/>
    <col min="8" max="8" width="13" customWidth="1"/>
    <col min="9" max="9" width="7.85546875" customWidth="1"/>
    <col min="10" max="10" width="13.42578125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4" t="s">
        <v>0</v>
      </c>
      <c r="B1" s="5" t="s">
        <v>13</v>
      </c>
      <c r="C1" s="5" t="s">
        <v>1</v>
      </c>
      <c r="D1" s="5" t="s">
        <v>3</v>
      </c>
      <c r="E1" s="6" t="s">
        <v>9</v>
      </c>
      <c r="F1" s="6" t="s">
        <v>12</v>
      </c>
      <c r="G1" s="19" t="s">
        <v>10</v>
      </c>
      <c r="H1" s="28" t="s">
        <v>8</v>
      </c>
      <c r="I1" s="5" t="s">
        <v>11</v>
      </c>
      <c r="J1" s="5" t="s">
        <v>4</v>
      </c>
      <c r="K1" s="5" t="s">
        <v>5</v>
      </c>
      <c r="L1" s="5" t="s">
        <v>6</v>
      </c>
      <c r="M1" s="5" t="s">
        <v>7</v>
      </c>
    </row>
    <row r="2" spans="1:17">
      <c r="A2" s="7">
        <v>1</v>
      </c>
      <c r="B2" s="7" t="s">
        <v>36</v>
      </c>
      <c r="C2" s="8" t="s">
        <v>14</v>
      </c>
      <c r="D2" s="10" t="s">
        <v>15</v>
      </c>
      <c r="E2" s="10">
        <v>1896</v>
      </c>
      <c r="F2" s="33">
        <v>476</v>
      </c>
      <c r="G2" s="33">
        <f>E2+F2</f>
        <v>2372</v>
      </c>
      <c r="H2" s="29">
        <f>G2*1.1</f>
        <v>2609.2000000000003</v>
      </c>
      <c r="I2" s="21">
        <v>9100</v>
      </c>
      <c r="J2" s="26">
        <f>G2*I2</f>
        <v>21585200</v>
      </c>
      <c r="K2" s="26">
        <f t="shared" ref="K2:K14" si="0">J2*0.95</f>
        <v>20505940</v>
      </c>
      <c r="L2" s="26">
        <f t="shared" ref="L2:L14" si="1">J2*0.8</f>
        <v>17268160</v>
      </c>
      <c r="M2" s="17">
        <f t="shared" ref="M2:M14" si="2">MROUND((J2*0.025/12),500)</f>
        <v>45000</v>
      </c>
      <c r="O2" s="1"/>
      <c r="P2" s="2">
        <f>O2*6600</f>
        <v>0</v>
      </c>
      <c r="Q2" s="2" t="e">
        <f>P2/#REF!</f>
        <v>#REF!</v>
      </c>
    </row>
    <row r="3" spans="1:17">
      <c r="A3" s="7">
        <v>2</v>
      </c>
      <c r="B3" s="7" t="s">
        <v>37</v>
      </c>
      <c r="C3" s="8" t="s">
        <v>14</v>
      </c>
      <c r="D3" s="10" t="s">
        <v>15</v>
      </c>
      <c r="E3" s="10">
        <v>1896</v>
      </c>
      <c r="F3" s="33">
        <v>476</v>
      </c>
      <c r="G3" s="33">
        <f t="shared" ref="G3:G14" si="3">E3+F3</f>
        <v>2372</v>
      </c>
      <c r="H3" s="29">
        <f t="shared" ref="H3:H14" si="4">G3*1.1</f>
        <v>2609.2000000000003</v>
      </c>
      <c r="I3" s="21">
        <v>9100</v>
      </c>
      <c r="J3" s="26">
        <f t="shared" ref="J3:J14" si="5">G3*I3</f>
        <v>21585200</v>
      </c>
      <c r="K3" s="26">
        <f t="shared" si="0"/>
        <v>20505940</v>
      </c>
      <c r="L3" s="26">
        <f t="shared" si="1"/>
        <v>17268160</v>
      </c>
      <c r="M3" s="17">
        <f t="shared" si="2"/>
        <v>45000</v>
      </c>
      <c r="O3" s="2"/>
      <c r="P3" s="2"/>
    </row>
    <row r="4" spans="1:17" ht="15.75" thickBot="1">
      <c r="A4" s="7">
        <v>3</v>
      </c>
      <c r="B4" s="7" t="s">
        <v>38</v>
      </c>
      <c r="C4" s="8" t="s">
        <v>14</v>
      </c>
      <c r="D4" s="10" t="s">
        <v>15</v>
      </c>
      <c r="E4" s="10">
        <v>1896</v>
      </c>
      <c r="F4" s="33">
        <v>476</v>
      </c>
      <c r="G4" s="33">
        <f t="shared" si="3"/>
        <v>2372</v>
      </c>
      <c r="H4" s="29">
        <f t="shared" si="4"/>
        <v>2609.2000000000003</v>
      </c>
      <c r="I4" s="21">
        <v>9100</v>
      </c>
      <c r="J4" s="26">
        <f t="shared" si="5"/>
        <v>21585200</v>
      </c>
      <c r="K4" s="26">
        <f t="shared" si="0"/>
        <v>20505940</v>
      </c>
      <c r="L4" s="26">
        <f t="shared" si="1"/>
        <v>17268160</v>
      </c>
      <c r="M4" s="17">
        <f t="shared" si="2"/>
        <v>45000</v>
      </c>
      <c r="O4" s="2"/>
      <c r="P4" s="2"/>
    </row>
    <row r="5" spans="1:17" ht="15.75" thickBot="1">
      <c r="A5" s="7">
        <v>4</v>
      </c>
      <c r="B5" s="7" t="s">
        <v>39</v>
      </c>
      <c r="C5" s="8" t="s">
        <v>14</v>
      </c>
      <c r="D5" s="10" t="s">
        <v>15</v>
      </c>
      <c r="E5" s="10">
        <v>1896</v>
      </c>
      <c r="F5" s="33">
        <v>476</v>
      </c>
      <c r="G5" s="33">
        <f t="shared" si="3"/>
        <v>2372</v>
      </c>
      <c r="H5" s="29">
        <f t="shared" si="4"/>
        <v>2609.2000000000003</v>
      </c>
      <c r="I5" s="21">
        <v>9100</v>
      </c>
      <c r="J5" s="26">
        <f t="shared" si="5"/>
        <v>21585200</v>
      </c>
      <c r="K5" s="26">
        <f t="shared" si="0"/>
        <v>20505940</v>
      </c>
      <c r="L5" s="26">
        <f t="shared" si="1"/>
        <v>17268160</v>
      </c>
      <c r="M5" s="17">
        <f t="shared" si="2"/>
        <v>45000</v>
      </c>
      <c r="O5" s="24"/>
      <c r="P5" s="2"/>
    </row>
    <row r="6" spans="1:17" ht="15.75" thickBot="1">
      <c r="A6" s="7">
        <v>5</v>
      </c>
      <c r="B6" s="7" t="s">
        <v>40</v>
      </c>
      <c r="C6" s="8" t="s">
        <v>14</v>
      </c>
      <c r="D6" s="10" t="s">
        <v>15</v>
      </c>
      <c r="E6" s="10">
        <v>1896</v>
      </c>
      <c r="F6" s="33">
        <v>476</v>
      </c>
      <c r="G6" s="33">
        <f t="shared" si="3"/>
        <v>2372</v>
      </c>
      <c r="H6" s="29">
        <f t="shared" si="4"/>
        <v>2609.2000000000003</v>
      </c>
      <c r="I6" s="21">
        <v>9100</v>
      </c>
      <c r="J6" s="26">
        <f t="shared" si="5"/>
        <v>21585200</v>
      </c>
      <c r="K6" s="26">
        <f t="shared" si="0"/>
        <v>20505940</v>
      </c>
      <c r="L6" s="26">
        <f t="shared" si="1"/>
        <v>17268160</v>
      </c>
      <c r="M6" s="17">
        <f t="shared" si="2"/>
        <v>45000</v>
      </c>
      <c r="O6" s="25"/>
      <c r="P6" s="2"/>
    </row>
    <row r="7" spans="1:17" ht="15.75" thickBot="1">
      <c r="A7" s="7">
        <v>6</v>
      </c>
      <c r="B7" s="7" t="s">
        <v>41</v>
      </c>
      <c r="C7" s="8" t="s">
        <v>14</v>
      </c>
      <c r="D7" s="10" t="s">
        <v>15</v>
      </c>
      <c r="E7" s="10">
        <v>1896</v>
      </c>
      <c r="F7" s="33">
        <v>476</v>
      </c>
      <c r="G7" s="33">
        <f t="shared" si="3"/>
        <v>2372</v>
      </c>
      <c r="H7" s="29">
        <f t="shared" si="4"/>
        <v>2609.2000000000003</v>
      </c>
      <c r="I7" s="21">
        <v>9100</v>
      </c>
      <c r="J7" s="26">
        <f t="shared" si="5"/>
        <v>21585200</v>
      </c>
      <c r="K7" s="26">
        <f t="shared" si="0"/>
        <v>20505940</v>
      </c>
      <c r="L7" s="26">
        <f t="shared" si="1"/>
        <v>17268160</v>
      </c>
      <c r="M7" s="17">
        <f t="shared" si="2"/>
        <v>45000</v>
      </c>
      <c r="O7" s="25"/>
      <c r="P7" s="2"/>
    </row>
    <row r="8" spans="1:17" ht="15.75" thickBot="1">
      <c r="A8" s="7">
        <v>7</v>
      </c>
      <c r="B8" s="7" t="s">
        <v>42</v>
      </c>
      <c r="C8" s="8" t="s">
        <v>14</v>
      </c>
      <c r="D8" s="10" t="s">
        <v>15</v>
      </c>
      <c r="E8" s="10">
        <v>1896</v>
      </c>
      <c r="F8" s="33">
        <v>476</v>
      </c>
      <c r="G8" s="33">
        <f t="shared" si="3"/>
        <v>2372</v>
      </c>
      <c r="H8" s="29">
        <f t="shared" si="4"/>
        <v>2609.2000000000003</v>
      </c>
      <c r="I8" s="21">
        <v>9100</v>
      </c>
      <c r="J8" s="26">
        <f t="shared" si="5"/>
        <v>21585200</v>
      </c>
      <c r="K8" s="26">
        <f t="shared" si="0"/>
        <v>20505940</v>
      </c>
      <c r="L8" s="26">
        <f t="shared" si="1"/>
        <v>17268160</v>
      </c>
      <c r="M8" s="17">
        <f t="shared" si="2"/>
        <v>45000</v>
      </c>
      <c r="O8" s="25"/>
      <c r="P8" s="2"/>
    </row>
    <row r="9" spans="1:17" ht="15.75" thickBot="1">
      <c r="A9" s="7">
        <v>8</v>
      </c>
      <c r="B9" s="7" t="s">
        <v>43</v>
      </c>
      <c r="C9" s="8" t="s">
        <v>14</v>
      </c>
      <c r="D9" s="10" t="s">
        <v>15</v>
      </c>
      <c r="E9" s="10">
        <v>1896</v>
      </c>
      <c r="F9" s="33">
        <v>476</v>
      </c>
      <c r="G9" s="33">
        <f t="shared" si="3"/>
        <v>2372</v>
      </c>
      <c r="H9" s="29">
        <f t="shared" si="4"/>
        <v>2609.2000000000003</v>
      </c>
      <c r="I9" s="21">
        <v>9100</v>
      </c>
      <c r="J9" s="26">
        <f t="shared" si="5"/>
        <v>21585200</v>
      </c>
      <c r="K9" s="26">
        <f t="shared" si="0"/>
        <v>20505940</v>
      </c>
      <c r="L9" s="26">
        <f t="shared" si="1"/>
        <v>17268160</v>
      </c>
      <c r="M9" s="17">
        <f t="shared" si="2"/>
        <v>45000</v>
      </c>
      <c r="O9" s="25"/>
      <c r="P9" s="2"/>
    </row>
    <row r="10" spans="1:17" ht="15.75" thickBot="1">
      <c r="A10" s="7">
        <v>9</v>
      </c>
      <c r="B10" s="7" t="s">
        <v>44</v>
      </c>
      <c r="C10" s="8" t="s">
        <v>14</v>
      </c>
      <c r="D10" s="10" t="s">
        <v>15</v>
      </c>
      <c r="E10" s="10">
        <v>1896</v>
      </c>
      <c r="F10" s="33">
        <v>476</v>
      </c>
      <c r="G10" s="33">
        <f t="shared" si="3"/>
        <v>2372</v>
      </c>
      <c r="H10" s="29">
        <f t="shared" si="4"/>
        <v>2609.2000000000003</v>
      </c>
      <c r="I10" s="21">
        <v>9100</v>
      </c>
      <c r="J10" s="26">
        <f t="shared" si="5"/>
        <v>21585200</v>
      </c>
      <c r="K10" s="26">
        <f t="shared" si="0"/>
        <v>20505940</v>
      </c>
      <c r="L10" s="26">
        <f t="shared" si="1"/>
        <v>17268160</v>
      </c>
      <c r="M10" s="17">
        <f t="shared" si="2"/>
        <v>45000</v>
      </c>
      <c r="O10" s="25"/>
      <c r="P10" s="2"/>
    </row>
    <row r="11" spans="1:17" ht="15.75" thickBot="1">
      <c r="A11" s="7">
        <v>10</v>
      </c>
      <c r="B11" s="7" t="s">
        <v>45</v>
      </c>
      <c r="C11" s="8" t="s">
        <v>14</v>
      </c>
      <c r="D11" s="10" t="s">
        <v>15</v>
      </c>
      <c r="E11" s="10">
        <v>1896</v>
      </c>
      <c r="F11" s="33">
        <v>476</v>
      </c>
      <c r="G11" s="33">
        <f t="shared" si="3"/>
        <v>2372</v>
      </c>
      <c r="H11" s="29">
        <f t="shared" si="4"/>
        <v>2609.2000000000003</v>
      </c>
      <c r="I11" s="21">
        <v>9100</v>
      </c>
      <c r="J11" s="26">
        <f t="shared" si="5"/>
        <v>21585200</v>
      </c>
      <c r="K11" s="26">
        <f t="shared" si="0"/>
        <v>20505940</v>
      </c>
      <c r="L11" s="26">
        <f t="shared" si="1"/>
        <v>17268160</v>
      </c>
      <c r="M11" s="17">
        <f t="shared" si="2"/>
        <v>45000</v>
      </c>
      <c r="O11" s="25"/>
      <c r="P11" s="2"/>
    </row>
    <row r="12" spans="1:17" ht="15.75" thickBot="1">
      <c r="A12" s="7">
        <v>11</v>
      </c>
      <c r="B12" s="7" t="s">
        <v>46</v>
      </c>
      <c r="C12" s="8" t="s">
        <v>14</v>
      </c>
      <c r="D12" s="10" t="s">
        <v>15</v>
      </c>
      <c r="E12" s="10">
        <v>1896</v>
      </c>
      <c r="F12" s="33">
        <v>476</v>
      </c>
      <c r="G12" s="33">
        <f t="shared" si="3"/>
        <v>2372</v>
      </c>
      <c r="H12" s="29">
        <f t="shared" si="4"/>
        <v>2609.2000000000003</v>
      </c>
      <c r="I12" s="21">
        <v>9100</v>
      </c>
      <c r="J12" s="26">
        <f t="shared" si="5"/>
        <v>21585200</v>
      </c>
      <c r="K12" s="26">
        <f t="shared" si="0"/>
        <v>20505940</v>
      </c>
      <c r="L12" s="26">
        <f t="shared" si="1"/>
        <v>17268160</v>
      </c>
      <c r="M12" s="17">
        <f t="shared" si="2"/>
        <v>45000</v>
      </c>
      <c r="O12" s="25"/>
      <c r="P12" s="2"/>
    </row>
    <row r="13" spans="1:17" ht="15.75" thickBot="1">
      <c r="A13" s="7">
        <v>12</v>
      </c>
      <c r="B13" s="7" t="s">
        <v>47</v>
      </c>
      <c r="C13" s="8" t="s">
        <v>14</v>
      </c>
      <c r="D13" s="10" t="s">
        <v>15</v>
      </c>
      <c r="E13" s="10">
        <v>1896</v>
      </c>
      <c r="F13" s="33">
        <v>476</v>
      </c>
      <c r="G13" s="33">
        <f t="shared" si="3"/>
        <v>2372</v>
      </c>
      <c r="H13" s="29">
        <f t="shared" si="4"/>
        <v>2609.2000000000003</v>
      </c>
      <c r="I13" s="21">
        <v>9100</v>
      </c>
      <c r="J13" s="26">
        <f t="shared" si="5"/>
        <v>21585200</v>
      </c>
      <c r="K13" s="26">
        <f t="shared" si="0"/>
        <v>20505940</v>
      </c>
      <c r="L13" s="26">
        <f t="shared" si="1"/>
        <v>17268160</v>
      </c>
      <c r="M13" s="17">
        <f t="shared" si="2"/>
        <v>45000</v>
      </c>
      <c r="O13" s="25"/>
      <c r="P13" s="2"/>
    </row>
    <row r="14" spans="1:17" ht="15.75" thickBot="1">
      <c r="A14" s="7">
        <v>13</v>
      </c>
      <c r="B14" s="7" t="s">
        <v>48</v>
      </c>
      <c r="C14" s="8" t="s">
        <v>14</v>
      </c>
      <c r="D14" s="10" t="s">
        <v>15</v>
      </c>
      <c r="E14" s="10">
        <v>1896</v>
      </c>
      <c r="F14" s="33">
        <v>476</v>
      </c>
      <c r="G14" s="33">
        <f t="shared" si="3"/>
        <v>2372</v>
      </c>
      <c r="H14" s="29">
        <f t="shared" si="4"/>
        <v>2609.2000000000003</v>
      </c>
      <c r="I14" s="21">
        <v>9100</v>
      </c>
      <c r="J14" s="26">
        <f t="shared" si="5"/>
        <v>21585200</v>
      </c>
      <c r="K14" s="26">
        <f t="shared" si="0"/>
        <v>20505940</v>
      </c>
      <c r="L14" s="26">
        <f t="shared" si="1"/>
        <v>17268160</v>
      </c>
      <c r="M14" s="17">
        <f t="shared" si="2"/>
        <v>45000</v>
      </c>
      <c r="O14" s="25"/>
      <c r="P14" s="2"/>
    </row>
    <row r="15" spans="1:17" ht="16.5">
      <c r="A15" s="36" t="s">
        <v>2</v>
      </c>
      <c r="B15" s="37"/>
      <c r="C15" s="37"/>
      <c r="D15" s="38"/>
      <c r="E15" s="14">
        <f>SUM(E2:E14)</f>
        <v>24648</v>
      </c>
      <c r="F15" s="14">
        <f>SUM(F2:F14)</f>
        <v>6188</v>
      </c>
      <c r="G15" s="34">
        <f>SUM(G2:G14)</f>
        <v>30836</v>
      </c>
      <c r="H15" s="14">
        <f>SUM(H2:H14)</f>
        <v>33919.600000000006</v>
      </c>
      <c r="I15" s="15"/>
      <c r="J15" s="27">
        <f>SUM(J2:J14)</f>
        <v>280607600</v>
      </c>
      <c r="K15" s="27">
        <f>SUM(K2:K14)</f>
        <v>266577220</v>
      </c>
      <c r="L15" s="27">
        <f>SUM(L2:L14)</f>
        <v>224486080</v>
      </c>
      <c r="M15" s="9"/>
      <c r="O15" s="3"/>
    </row>
    <row r="16" spans="1:17">
      <c r="H16" s="30">
        <f>H15*2300</f>
        <v>78015080.000000015</v>
      </c>
      <c r="J16" s="16">
        <f>J15*0.18</f>
        <v>50509368</v>
      </c>
      <c r="O16" s="2"/>
    </row>
    <row r="17" spans="3:12">
      <c r="H17" s="31"/>
      <c r="J17" s="18"/>
    </row>
    <row r="19" spans="3:12">
      <c r="E19" s="20"/>
      <c r="F19" s="20"/>
      <c r="H19" s="20"/>
      <c r="I19" s="20"/>
      <c r="J19" s="20"/>
      <c r="K19" s="20"/>
      <c r="L19" s="20"/>
    </row>
    <row r="20" spans="3:12">
      <c r="E20" s="20"/>
      <c r="F20" s="20"/>
      <c r="G20" s="32" t="s">
        <v>16</v>
      </c>
      <c r="H20" s="20"/>
      <c r="I20" s="32" t="s">
        <v>17</v>
      </c>
      <c r="J20" s="20"/>
      <c r="K20" s="31"/>
      <c r="L20" s="32"/>
    </row>
    <row r="21" spans="3:12">
      <c r="E21" s="20"/>
      <c r="G21" s="20">
        <v>176.15</v>
      </c>
      <c r="H21" s="31">
        <f>G21*10.764</f>
        <v>1896.0786000000001</v>
      </c>
      <c r="I21" s="31">
        <v>44.21</v>
      </c>
      <c r="J21" s="32">
        <f>I21*10.764</f>
        <v>475.87644</v>
      </c>
      <c r="K21" s="31">
        <f>H21+J21</f>
        <v>2371.9550399999998</v>
      </c>
      <c r="L21" s="32"/>
    </row>
    <row r="22" spans="3:12">
      <c r="E22" s="20"/>
      <c r="F22" s="20"/>
      <c r="G22" s="31"/>
      <c r="H22" s="31"/>
      <c r="I22" s="31"/>
      <c r="J22" s="20"/>
      <c r="K22" s="31"/>
      <c r="L22" s="32"/>
    </row>
    <row r="23" spans="3:12">
      <c r="E23" s="20"/>
      <c r="F23" s="20"/>
      <c r="G23" s="31"/>
      <c r="H23" s="31"/>
      <c r="I23" s="20"/>
      <c r="J23" s="20"/>
      <c r="K23" s="20"/>
      <c r="L23" s="20"/>
    </row>
    <row r="24" spans="3:12">
      <c r="E24" s="20"/>
      <c r="F24" s="20"/>
      <c r="G24" s="31"/>
      <c r="H24" s="20"/>
      <c r="I24" s="31"/>
      <c r="J24" s="20"/>
      <c r="K24" s="31"/>
      <c r="L24" s="32"/>
    </row>
    <row r="25" spans="3:12">
      <c r="E25" s="20"/>
      <c r="F25" s="20"/>
      <c r="G25" s="31"/>
      <c r="H25" s="31"/>
      <c r="I25" s="31"/>
      <c r="J25" s="20"/>
      <c r="K25" s="31"/>
      <c r="L25" s="32"/>
    </row>
    <row r="26" spans="3:12">
      <c r="E26" s="20"/>
      <c r="G26" s="31"/>
      <c r="H26" s="20"/>
      <c r="I26" s="31"/>
      <c r="J26" s="20"/>
      <c r="K26" s="31"/>
      <c r="L26" s="32"/>
    </row>
    <row r="27" spans="3:12">
      <c r="G27" s="1"/>
      <c r="I27" s="1"/>
      <c r="L27" s="1"/>
    </row>
    <row r="28" spans="3:12">
      <c r="G28" s="1"/>
      <c r="I28" s="1"/>
      <c r="L28" s="1"/>
    </row>
    <row r="29" spans="3:12">
      <c r="G29" s="1"/>
      <c r="I29" s="1"/>
      <c r="J29" s="1"/>
      <c r="L29" s="1"/>
    </row>
    <row r="30" spans="3:12">
      <c r="H30" s="1"/>
      <c r="J30" s="1"/>
    </row>
    <row r="31" spans="3:12">
      <c r="C31" s="23"/>
      <c r="E31" s="22"/>
      <c r="F31" s="22"/>
      <c r="G31" s="1"/>
      <c r="I31" s="1"/>
      <c r="J31" s="1"/>
      <c r="L31" s="1"/>
    </row>
    <row r="32" spans="3:12">
      <c r="G32" s="1"/>
      <c r="I32" s="1"/>
      <c r="L32" s="1"/>
    </row>
    <row r="33" spans="7:12">
      <c r="G33" s="1"/>
      <c r="I33" s="1"/>
      <c r="L33" s="1"/>
    </row>
    <row r="34" spans="7:12">
      <c r="G34" s="1"/>
      <c r="I34" s="1"/>
      <c r="L34" s="1"/>
    </row>
    <row r="35" spans="7:12">
      <c r="G35" s="1"/>
      <c r="I35" s="1"/>
      <c r="L35" s="1"/>
    </row>
    <row r="36" spans="7:12">
      <c r="G36" s="1"/>
      <c r="I36" s="1"/>
      <c r="L36" s="1"/>
    </row>
  </sheetData>
  <mergeCells count="1">
    <mergeCell ref="A15:D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P26"/>
  <sheetViews>
    <sheetView topLeftCell="C13" zoomScale="130" zoomScaleNormal="130" workbookViewId="0">
      <selection activeCell="G31" sqref="G31"/>
    </sheetView>
  </sheetViews>
  <sheetFormatPr defaultRowHeight="15"/>
  <cols>
    <col min="6" max="6" width="18.140625" customWidth="1"/>
    <col min="7" max="7" width="11.42578125" customWidth="1"/>
    <col min="10" max="10" width="14.28515625" bestFit="1" customWidth="1"/>
    <col min="14" max="15" width="14.28515625" bestFit="1" customWidth="1"/>
  </cols>
  <sheetData>
    <row r="4" spans="4:16">
      <c r="J4" s="3"/>
      <c r="K4" s="2"/>
      <c r="M4" s="12"/>
      <c r="N4" s="13"/>
      <c r="O4" s="13">
        <f>M4+N4+J4</f>
        <v>0</v>
      </c>
      <c r="P4" s="2" t="e">
        <f>O4/G4</f>
        <v>#DIV/0!</v>
      </c>
    </row>
    <row r="5" spans="4:16">
      <c r="J5" s="3"/>
      <c r="K5" s="2"/>
      <c r="M5" s="12"/>
      <c r="N5" s="13"/>
      <c r="O5" s="12"/>
    </row>
    <row r="6" spans="4:16">
      <c r="J6" s="3"/>
      <c r="K6" s="2"/>
      <c r="L6" s="2"/>
      <c r="M6" s="12"/>
      <c r="N6" s="12"/>
      <c r="O6" s="12"/>
    </row>
    <row r="7" spans="4:16">
      <c r="J7" s="3"/>
      <c r="K7" s="2"/>
    </row>
    <row r="8" spans="4:16">
      <c r="J8" s="3"/>
      <c r="K8" s="2"/>
    </row>
    <row r="9" spans="4:16">
      <c r="J9" s="3"/>
      <c r="K9" s="2"/>
      <c r="L9" s="2"/>
    </row>
    <row r="10" spans="4:16">
      <c r="D10" s="12"/>
      <c r="E10" s="12"/>
      <c r="F10" s="12"/>
      <c r="G10" s="12"/>
      <c r="H10" s="12"/>
      <c r="J10" s="3"/>
      <c r="K10" s="13"/>
      <c r="L10" s="2"/>
    </row>
    <row r="11" spans="4:16">
      <c r="D11" s="12"/>
      <c r="E11" s="12"/>
      <c r="F11" s="12"/>
      <c r="G11" s="12"/>
      <c r="H11" s="12"/>
      <c r="J11" s="3"/>
      <c r="K11" s="13"/>
      <c r="L11" s="2"/>
    </row>
    <row r="12" spans="4:16">
      <c r="D12" s="12"/>
      <c r="E12" s="12"/>
      <c r="F12" s="12"/>
      <c r="G12" s="12"/>
      <c r="J12" s="3"/>
      <c r="K12" s="13"/>
      <c r="L12" s="2"/>
    </row>
    <row r="13" spans="4:16">
      <c r="D13" s="12"/>
      <c r="E13" s="12"/>
      <c r="F13" s="12"/>
      <c r="G13" s="12"/>
      <c r="H13" s="12"/>
      <c r="J13" s="3"/>
      <c r="K13" s="13"/>
      <c r="L13" s="2"/>
    </row>
    <row r="14" spans="4:16">
      <c r="D14" s="12"/>
      <c r="E14" s="12"/>
      <c r="F14" s="12"/>
      <c r="G14" s="12"/>
      <c r="H14" s="12"/>
      <c r="J14" s="18"/>
      <c r="K14" s="13"/>
      <c r="L14" s="2"/>
    </row>
    <row r="15" spans="4:16">
      <c r="D15" s="12"/>
      <c r="E15" s="12"/>
      <c r="F15" s="12"/>
      <c r="G15" s="12"/>
      <c r="H15" s="12"/>
      <c r="K15" s="13"/>
      <c r="L15" s="2"/>
    </row>
    <row r="16" spans="4:16">
      <c r="D16" s="12"/>
      <c r="E16" s="12"/>
      <c r="F16" s="12"/>
      <c r="G16" s="12"/>
      <c r="H16" s="12"/>
      <c r="K16" s="13"/>
      <c r="L16" s="2"/>
    </row>
    <row r="17" spans="4:12">
      <c r="D17" s="12"/>
      <c r="E17" s="12"/>
      <c r="F17" s="12"/>
      <c r="G17" s="12"/>
      <c r="H17" s="12"/>
      <c r="K17" s="13"/>
      <c r="L17" s="2"/>
    </row>
    <row r="18" spans="4:12">
      <c r="D18" s="12"/>
      <c r="E18" s="12"/>
      <c r="F18" s="12"/>
      <c r="G18" s="12"/>
      <c r="H18" s="12"/>
      <c r="K18" s="13"/>
      <c r="L18" s="2"/>
    </row>
    <row r="19" spans="4:12">
      <c r="D19" s="1"/>
      <c r="L19" s="2"/>
    </row>
    <row r="26" spans="4:12">
      <c r="E26">
        <v>5700</v>
      </c>
      <c r="F26">
        <v>15350</v>
      </c>
      <c r="G26">
        <f>F26*E26</f>
        <v>87495000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5:D26"/>
  <sheetViews>
    <sheetView workbookViewId="0">
      <selection activeCell="J22" sqref="J22"/>
    </sheetView>
  </sheetViews>
  <sheetFormatPr defaultRowHeight="15"/>
  <sheetData>
    <row r="25" spans="4:4">
      <c r="D25">
        <v>28000</v>
      </c>
    </row>
    <row r="26" spans="4:4">
      <c r="D26" s="35">
        <f>D25/10.764</f>
        <v>2601.2634708286882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I18"/>
  <sheetViews>
    <sheetView tabSelected="1" workbookViewId="0">
      <selection activeCell="I20" sqref="I20"/>
    </sheetView>
  </sheetViews>
  <sheetFormatPr defaultRowHeight="15"/>
  <cols>
    <col min="5" max="5" width="14.42578125" customWidth="1"/>
    <col min="7" max="7" width="11.140625" customWidth="1"/>
    <col min="8" max="8" width="14.28515625" customWidth="1"/>
    <col min="9" max="9" width="13" customWidth="1"/>
  </cols>
  <sheetData>
    <row r="5" spans="4:9">
      <c r="D5" s="34" t="s">
        <v>49</v>
      </c>
      <c r="E5" s="34" t="s">
        <v>50</v>
      </c>
      <c r="F5" s="42"/>
      <c r="G5" s="34" t="s">
        <v>51</v>
      </c>
      <c r="H5" s="34" t="s">
        <v>52</v>
      </c>
      <c r="I5" s="34" t="s">
        <v>53</v>
      </c>
    </row>
    <row r="6" spans="4:9">
      <c r="D6" s="20">
        <v>28656</v>
      </c>
      <c r="E6" s="20">
        <v>31522</v>
      </c>
      <c r="F6" s="20"/>
      <c r="G6" s="20">
        <v>260769600</v>
      </c>
      <c r="H6" s="20">
        <v>247731120</v>
      </c>
      <c r="I6" s="20">
        <v>208615680</v>
      </c>
    </row>
    <row r="7" spans="4:9">
      <c r="D7" s="20">
        <v>14100</v>
      </c>
      <c r="E7" s="20">
        <v>15510</v>
      </c>
      <c r="F7" s="20"/>
      <c r="G7" s="20">
        <v>128310000</v>
      </c>
      <c r="H7" s="20">
        <v>121894500</v>
      </c>
      <c r="I7" s="20">
        <v>102648000</v>
      </c>
    </row>
    <row r="8" spans="4:9">
      <c r="D8" s="20">
        <v>30836</v>
      </c>
      <c r="E8" s="20">
        <v>33920</v>
      </c>
      <c r="F8" s="20"/>
      <c r="G8" s="20">
        <v>280607600</v>
      </c>
      <c r="H8" s="20">
        <v>266577220</v>
      </c>
      <c r="I8" s="20">
        <v>224486080</v>
      </c>
    </row>
    <row r="9" spans="4:9">
      <c r="D9" s="40">
        <f>SUM(D6:D8)</f>
        <v>73592</v>
      </c>
      <c r="E9" s="40">
        <f>SUM(E6:E8)</f>
        <v>80952</v>
      </c>
      <c r="F9" s="40"/>
      <c r="G9" s="40">
        <f>SUM(G6:G8)</f>
        <v>669687200</v>
      </c>
      <c r="H9" s="40">
        <f>SUM(H6:H8)</f>
        <v>636202840</v>
      </c>
      <c r="I9" s="40">
        <f>SUM(I6:I8)</f>
        <v>535749760</v>
      </c>
    </row>
    <row r="11" spans="4:9">
      <c r="E11">
        <f>E9*2300</f>
        <v>186189600</v>
      </c>
    </row>
    <row r="15" spans="4:9">
      <c r="E15">
        <f>E6*2300</f>
        <v>72500600</v>
      </c>
      <c r="F15" s="41">
        <v>71</v>
      </c>
      <c r="G15">
        <f>E15*0.71</f>
        <v>51475426</v>
      </c>
    </row>
    <row r="16" spans="4:9">
      <c r="E16">
        <f>E7*2300</f>
        <v>35673000</v>
      </c>
      <c r="F16" s="41">
        <v>23</v>
      </c>
      <c r="G16">
        <f>E16*0.23</f>
        <v>8204790</v>
      </c>
    </row>
    <row r="17" spans="5:7">
      <c r="E17">
        <f>E8*2300</f>
        <v>78016000</v>
      </c>
      <c r="F17" s="41">
        <v>0</v>
      </c>
    </row>
    <row r="18" spans="5:7">
      <c r="E18" s="41">
        <f>SUM(E15:E17)</f>
        <v>186189600</v>
      </c>
      <c r="G18" s="41">
        <f>G15+G16</f>
        <v>59680216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7" sqref="M1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160" zoomScaleNormal="160" workbookViewId="0">
      <selection activeCell="F25" sqref="F25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K9" sqref="K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A_Type</vt:lpstr>
      <vt:lpstr>B_Type</vt:lpstr>
      <vt:lpstr>C_Type</vt:lpstr>
      <vt:lpstr>IGR</vt:lpstr>
      <vt:lpstr>IGR_2</vt:lpstr>
      <vt:lpstr>Total</vt:lpstr>
      <vt:lpstr>RERA</vt:lpstr>
      <vt:lpstr>Listing_1</vt:lpstr>
      <vt:lpstr>Listing_2</vt:lpstr>
      <vt:lpstr>Lisiting_3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2024-03-26T18:03:49Z</dcterms:modified>
</cp:coreProperties>
</file>