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SRINATHJI VISHWASHREE\"/>
    </mc:Choice>
  </mc:AlternateContent>
  <xr:revisionPtr revIDLastSave="0" documentId="13_ncr:1_{FA82BA46-855B-47A9-9212-93395D94ACBD}" xr6:coauthVersionLast="47" xr6:coauthVersionMax="47" xr10:uidLastSave="{00000000-0000-0000-0000-000000000000}"/>
  <bookViews>
    <workbookView xWindow="90" yWindow="15" windowWidth="14025" windowHeight="15465" tabRatio="603" xr2:uid="{00000000-000D-0000-FFFF-FFFF00000000}"/>
  </bookViews>
  <sheets>
    <sheet name="Summary VCIPL" sheetId="4" r:id="rId1"/>
    <sheet name="Land, Stamp Duty and rent cost" sheetId="26" r:id="rId2"/>
    <sheet name="Permission Charges" sheetId="43" r:id="rId3"/>
    <sheet name="Construction Area Statement" sheetId="34" r:id="rId4"/>
    <sheet name="Area Statement" sheetId="44" r:id="rId5"/>
    <sheet name="UnSold Inventory" sheetId="37" r:id="rId6"/>
    <sheet name="Flat Sold Inventory" sheetId="38" r:id="rId7"/>
    <sheet name="Sheet1" sheetId="46" r:id="rId8"/>
    <sheet name="Sheet3" sheetId="47" r:id="rId9"/>
    <sheet name="Sheet4" sheetId="48" r:id="rId10"/>
    <sheet name="Sheet5" sheetId="49" r:id="rId11"/>
    <sheet name="Sheet6" sheetId="50" r:id="rId12"/>
    <sheet name="Sheet7" sheetId="51" r:id="rId13"/>
    <sheet name="Sheet2" sheetId="10" state="hidden" r:id="rId14"/>
  </sheets>
  <definedNames>
    <definedName name="___fco2" localSheetId="4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4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4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4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4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4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4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4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4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4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'Area Statement'!$B$1:$G$38</definedName>
    <definedName name="_xlnm._FilterDatabase" localSheetId="2" hidden="1">'Permission Charges'!#REF!</definedName>
    <definedName name="_Key1" localSheetId="4" hidden="1">#REF!</definedName>
    <definedName name="_Key1" localSheetId="2" hidden="1">#REF!</definedName>
    <definedName name="_Key1" hidden="1">#REF!</definedName>
    <definedName name="_Key2" hidden="1">#REF!</definedName>
    <definedName name="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4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4" hidden="1">{#N/A,#N/A,FALSE,"gc (2)"}</definedName>
    <definedName name="_sti02" localSheetId="2" hidden="1">{#N/A,#N/A,FALSE,"gc (2)"}</definedName>
    <definedName name="_sti02" hidden="1">{#N/A,#N/A,FALSE,"gc (2)"}</definedName>
    <definedName name="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4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4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4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4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4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4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4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4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4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 localSheetId="4">#REF!</definedName>
    <definedName name="assetfull_4" localSheetId="2">#REF!</definedName>
    <definedName name="assetfull_4">#REF!</definedName>
    <definedName name="assetfull_5" localSheetId="4">#REF!</definedName>
    <definedName name="assetfull_5" localSheetId="2">#REF!</definedName>
    <definedName name="assetfull_5">#REF!</definedName>
    <definedName name="assetfull_6" localSheetId="4">#REF!</definedName>
    <definedName name="assetfull_6" localSheetId="2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4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4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4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 localSheetId="4">#REF!</definedName>
    <definedName name="BEP_4" localSheetId="2">#REF!</definedName>
    <definedName name="BEP_4">#REF!</definedName>
    <definedName name="BEP_5" localSheetId="4">#REF!</definedName>
    <definedName name="BEP_5" localSheetId="2">#REF!</definedName>
    <definedName name="BEP_5">#REF!</definedName>
    <definedName name="BEP_6" localSheetId="4">#REF!</definedName>
    <definedName name="BEP_6" localSheetId="2">#REF!</definedName>
    <definedName name="BEP_6">#REF!</definedName>
    <definedName name="BEP_7">#REF!</definedName>
    <definedName name="BEP_8">#REF!</definedName>
    <definedName name="bijalpur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4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4" hidden="1">{#N/A,#N/A,FALSE,"gc (2)"}</definedName>
    <definedName name="Cha" localSheetId="2" hidden="1">{#N/A,#N/A,FALSE,"gc (2)"}</definedName>
    <definedName name="Cha" hidden="1">{#N/A,#N/A,FALSE,"gc (2)"}</definedName>
    <definedName name="checkpoints" localSheetId="4">#REF!</definedName>
    <definedName name="checkpoints" localSheetId="2">#REF!</definedName>
    <definedName name="checkpoints">#REF!</definedName>
    <definedName name="com" localSheetId="4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4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4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4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4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4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4" hidden="1">{#N/A,#N/A,FALSE,"gc (2)"}</definedName>
    <definedName name="dfg" localSheetId="2" hidden="1">{#N/A,#N/A,FALSE,"gc (2)"}</definedName>
    <definedName name="dfg" hidden="1">{#N/A,#N/A,FALSE,"gc (2)"}</definedName>
    <definedName name="dfgg" localSheetId="4" hidden="1">{#N/A,#N/A,FALSE,"gc (2)"}</definedName>
    <definedName name="dfgg" localSheetId="2" hidden="1">{#N/A,#N/A,FALSE,"gc (2)"}</definedName>
    <definedName name="dfgg" hidden="1">{#N/A,#N/A,FALSE,"gc (2)"}</definedName>
    <definedName name="DSCR" localSheetId="4">#REF!</definedName>
    <definedName name="DSCR" localSheetId="2">#REF!</definedName>
    <definedName name="DSCR">#REF!</definedName>
    <definedName name="DSCR_4" localSheetId="4">#REF!</definedName>
    <definedName name="DSCR_4" localSheetId="2">#REF!</definedName>
    <definedName name="DSCR_4">#REF!</definedName>
    <definedName name="DSCR_5" localSheetId="4">#REF!</definedName>
    <definedName name="DSCR_5" localSheetId="2">#REF!</definedName>
    <definedName name="DSCR_5">#REF!</definedName>
    <definedName name="DSCR_6">#REF!</definedName>
    <definedName name="DSCR_7">#REF!</definedName>
    <definedName name="DSCR_8">#REF!</definedName>
    <definedName name="ELECTRICAL" localSheetId="4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4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4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4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4" hidden="1">{#N/A,#N/A,FALSE,"gc (2)"}</definedName>
    <definedName name="FC" localSheetId="2" hidden="1">{#N/A,#N/A,FALSE,"gc (2)"}</definedName>
    <definedName name="FC" hidden="1">{#N/A,#N/A,FALSE,"gc (2)"}</definedName>
    <definedName name="fdf" localSheetId="4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4" hidden="1">{#N/A,#N/A,FALSE,"gc (2)"}</definedName>
    <definedName name="ff" localSheetId="2" hidden="1">{#N/A,#N/A,FALSE,"gc (2)"}</definedName>
    <definedName name="ff" hidden="1">{#N/A,#N/A,FALSE,"gc (2)"}</definedName>
    <definedName name="fgh" localSheetId="4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4" hidden="1">{#N/A,#N/A,FALSE,"gc (2)"}</definedName>
    <definedName name="ghj" localSheetId="2" hidden="1">{#N/A,#N/A,FALSE,"gc (2)"}</definedName>
    <definedName name="ghj" hidden="1">{#N/A,#N/A,FALSE,"gc (2)"}</definedName>
    <definedName name="gupta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4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4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4" hidden="1">{#N/A,#N/A,FALSE,"gc (2)"}</definedName>
    <definedName name="In" localSheetId="2" hidden="1">{#N/A,#N/A,FALSE,"gc (2)"}</definedName>
    <definedName name="In" hidden="1">{#N/A,#N/A,FALSE,"gc (2)"}</definedName>
    <definedName name="Incurr" localSheetId="4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4" hidden="1">{#N/A,#N/A,FALSE,"gc (2)"}</definedName>
    <definedName name="Jay" localSheetId="2" hidden="1">{#N/A,#N/A,FALSE,"gc (2)"}</definedName>
    <definedName name="Jay" hidden="1">{#N/A,#N/A,FALSE,"gc (2)"}</definedName>
    <definedName name="jj" localSheetId="4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 localSheetId="4">#REF!</definedName>
    <definedName name="KEY_INDICATORS_4" localSheetId="2">#REF!</definedName>
    <definedName name="KEY_INDICATORS_4">#REF!</definedName>
    <definedName name="KEY_INDICATORS_5" localSheetId="4">#REF!</definedName>
    <definedName name="KEY_INDICATORS_5" localSheetId="2">#REF!</definedName>
    <definedName name="KEY_INDICATORS_5">#REF!</definedName>
    <definedName name="KEY_INDICATORS_6" localSheetId="4">#REF!</definedName>
    <definedName name="KEY_INDICATORS_6" localSheetId="2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4">#REF!</definedName>
    <definedName name="LIAB_4" localSheetId="2">#REF!</definedName>
    <definedName name="LIAB_4">#REF!</definedName>
    <definedName name="LIAB_5" localSheetId="4">#REF!</definedName>
    <definedName name="LIAB_5" localSheetId="2">#REF!</definedName>
    <definedName name="LIAB_5">#REF!</definedName>
    <definedName name="LIAB_6" localSheetId="4">#REF!</definedName>
    <definedName name="LIAB_6" localSheetId="2">#REF!</definedName>
    <definedName name="LIAB_6">#REF!</definedName>
    <definedName name="LIAB_7">#REF!</definedName>
    <definedName name="LIAB_8">#REF!</definedName>
    <definedName name="MCBDB" localSheetId="4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4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 localSheetId="4">#REF!</definedName>
    <definedName name="PL1_4" localSheetId="2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4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4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4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4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4">#REF!</definedName>
    <definedName name="RATIOS_4" localSheetId="2">#REF!</definedName>
    <definedName name="RATIOS_4">#REF!</definedName>
    <definedName name="RATIOS_5" localSheetId="4">#REF!</definedName>
    <definedName name="RATIOS_5" localSheetId="2">#REF!</definedName>
    <definedName name="RATIOS_5">#REF!</definedName>
    <definedName name="RATIOS_6" localSheetId="4">#REF!</definedName>
    <definedName name="RATIOS_6" localSheetId="2">#REF!</definedName>
    <definedName name="RATIOS_6">#REF!</definedName>
    <definedName name="RATIOS_7">#REF!</definedName>
    <definedName name="RATIOS_8">#REF!</definedName>
    <definedName name="report" localSheetId="4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4" hidden="1">{#N/A,#N/A,FALSE,"gc (2)"}</definedName>
    <definedName name="reu" localSheetId="2" hidden="1">{#N/A,#N/A,FALSE,"gc (2)"}</definedName>
    <definedName name="reu" hidden="1">{#N/A,#N/A,FALSE,"gc (2)"}</definedName>
    <definedName name="reya" localSheetId="4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4" hidden="1">{#N/A,#N/A,FALSE,"gc (2)"}</definedName>
    <definedName name="ripal" localSheetId="2" hidden="1">{#N/A,#N/A,FALSE,"gc (2)"}</definedName>
    <definedName name="ripal" hidden="1">{#N/A,#N/A,FALSE,"gc (2)"}</definedName>
    <definedName name="rtrt" localSheetId="4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4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4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4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4">#REF!</definedName>
    <definedName name="Security_4" localSheetId="2">#REF!</definedName>
    <definedName name="Security_4">#REF!</definedName>
    <definedName name="SECURITY_5" localSheetId="4">#REF!</definedName>
    <definedName name="SECURITY_5" localSheetId="2">#REF!</definedName>
    <definedName name="SECURITY_5">#REF!</definedName>
    <definedName name="SECURITY_6" localSheetId="4">#REF!</definedName>
    <definedName name="SECURITY_6" localSheetId="2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4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4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4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4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4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4" hidden="1">{#N/A,#N/A,FALSE,"gc (2)"}</definedName>
    <definedName name="the" localSheetId="2" hidden="1">{#N/A,#N/A,FALSE,"gc (2)"}</definedName>
    <definedName name="the" hidden="1">{#N/A,#N/A,FALSE,"gc (2)"}</definedName>
    <definedName name="TNW_4" localSheetId="4">#REF!</definedName>
    <definedName name="TNW_4" localSheetId="2">#REF!</definedName>
    <definedName name="TNW_4">#REF!</definedName>
    <definedName name="TNW_5" localSheetId="4">#REF!</definedName>
    <definedName name="TNW_5" localSheetId="2">#REF!</definedName>
    <definedName name="TNW_5">#REF!</definedName>
    <definedName name="TNW_6" localSheetId="4">#REF!</definedName>
    <definedName name="TNW_6" localSheetId="2">#REF!</definedName>
    <definedName name="TNW_6">#REF!</definedName>
    <definedName name="TNW_7">#REF!</definedName>
    <definedName name="TNW_8">#REF!</definedName>
    <definedName name="TT" localSheetId="4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4" hidden="1">{#N/A,#N/A,FALSE,"gc (2)"}</definedName>
    <definedName name="uu" localSheetId="2" hidden="1">{#N/A,#N/A,FALSE,"gc (2)"}</definedName>
    <definedName name="uu" hidden="1">{#N/A,#N/A,FALSE,"gc (2)"}</definedName>
    <definedName name="vg" localSheetId="4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4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4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 localSheetId="4">#REF!</definedName>
    <definedName name="WC" localSheetId="2">#REF!</definedName>
    <definedName name="WC">#REF!</definedName>
    <definedName name="WC_4" localSheetId="4">#REF!</definedName>
    <definedName name="WC_4" localSheetId="2">#REF!</definedName>
    <definedName name="WC_4">#REF!</definedName>
    <definedName name="WC_5" localSheetId="4">#REF!</definedName>
    <definedName name="WC_5" localSheetId="2">#REF!</definedName>
    <definedName name="WC_5">#REF!</definedName>
    <definedName name="WC_6">#REF!</definedName>
    <definedName name="WC_7">#REF!</definedName>
    <definedName name="WC_8">#REF!</definedName>
    <definedName name="wrn.1995._.Analysis." localSheetId="4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4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4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4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4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4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4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4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4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4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4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4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4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4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4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4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4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4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4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4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4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4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4" hidden="1">{#N/A,#N/A,FALSE}</definedName>
    <definedName name="wrn.bleu4." localSheetId="2" hidden="1">{#N/A,#N/A,FALSE}</definedName>
    <definedName name="wrn.bleu4." hidden="1">{#N/A,#N/A,FALSE}</definedName>
    <definedName name="wrn.book." localSheetId="4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4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4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4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4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4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4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4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4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4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4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4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4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4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4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4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4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4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4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4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4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4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4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4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4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4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4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4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4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4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4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4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4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4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4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4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4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4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4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4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4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4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4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4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4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4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4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4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4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4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4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4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4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4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4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4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4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4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4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4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4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4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4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4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4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4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4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4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4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4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4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4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4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4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4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4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4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4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4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4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4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4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4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4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4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4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4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4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4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4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4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4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4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4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4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4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H51" i="46"/>
  <c r="G15" i="34"/>
  <c r="G17" i="34" s="1"/>
  <c r="G3" i="4" s="1"/>
  <c r="G14" i="34"/>
  <c r="G16" i="34"/>
  <c r="D5" i="4"/>
  <c r="D4" i="4"/>
  <c r="D2" i="4"/>
  <c r="D3" i="43"/>
  <c r="D4" i="43"/>
  <c r="D5" i="43"/>
  <c r="D6" i="43"/>
  <c r="D7" i="43"/>
  <c r="D8" i="43"/>
  <c r="D9" i="43"/>
  <c r="D10" i="43"/>
  <c r="D11" i="43"/>
  <c r="D2" i="43"/>
  <c r="C9" i="43"/>
  <c r="E14" i="26"/>
  <c r="F13" i="26"/>
  <c r="F12" i="26"/>
  <c r="F4" i="26"/>
  <c r="F9" i="26"/>
  <c r="G17" i="4"/>
  <c r="H15" i="4"/>
  <c r="H18" i="4" s="1"/>
  <c r="G15" i="4"/>
  <c r="E17" i="4"/>
  <c r="E15" i="4"/>
  <c r="E14" i="4"/>
  <c r="D17" i="4"/>
  <c r="D16" i="4"/>
  <c r="D15" i="4"/>
  <c r="D14" i="4"/>
  <c r="I3" i="37"/>
  <c r="I4" i="37"/>
  <c r="I26" i="37" s="1"/>
  <c r="I5" i="37"/>
  <c r="I6" i="37"/>
  <c r="I7" i="37"/>
  <c r="I8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I24" i="37"/>
  <c r="I25" i="37"/>
  <c r="I2" i="37"/>
  <c r="F26" i="37"/>
  <c r="G26" i="37"/>
  <c r="E26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" i="37"/>
  <c r="H7" i="38"/>
  <c r="I7" i="38"/>
  <c r="G6" i="38"/>
  <c r="G5" i="38"/>
  <c r="G4" i="38"/>
  <c r="G7" i="38" s="1"/>
  <c r="G3" i="38"/>
  <c r="G3" i="44"/>
  <c r="H3" i="44" s="1"/>
  <c r="G4" i="44"/>
  <c r="H4" i="44" s="1"/>
  <c r="G5" i="44"/>
  <c r="H5" i="44" s="1"/>
  <c r="G7" i="44"/>
  <c r="H7" i="44" s="1"/>
  <c r="G8" i="44"/>
  <c r="H8" i="44" s="1"/>
  <c r="G9" i="44"/>
  <c r="H9" i="44" s="1"/>
  <c r="G10" i="44"/>
  <c r="H10" i="44" s="1"/>
  <c r="G11" i="44"/>
  <c r="H11" i="44" s="1"/>
  <c r="G12" i="44"/>
  <c r="H12" i="44" s="1"/>
  <c r="G13" i="44"/>
  <c r="H13" i="44" s="1"/>
  <c r="G14" i="44"/>
  <c r="H14" i="44" s="1"/>
  <c r="G15" i="44"/>
  <c r="H15" i="44" s="1"/>
  <c r="G16" i="44"/>
  <c r="H16" i="44" s="1"/>
  <c r="G17" i="44"/>
  <c r="H17" i="44" s="1"/>
  <c r="G18" i="44"/>
  <c r="H18" i="44" s="1"/>
  <c r="G19" i="44"/>
  <c r="H19" i="44" s="1"/>
  <c r="G20" i="44"/>
  <c r="H20" i="44" s="1"/>
  <c r="G21" i="44"/>
  <c r="H21" i="44" s="1"/>
  <c r="G22" i="44"/>
  <c r="H22" i="44" s="1"/>
  <c r="G23" i="44"/>
  <c r="H23" i="44" s="1"/>
  <c r="G24" i="44"/>
  <c r="H24" i="44" s="1"/>
  <c r="G25" i="44"/>
  <c r="H25" i="44" s="1"/>
  <c r="G26" i="44"/>
  <c r="H26" i="44" s="1"/>
  <c r="G27" i="44"/>
  <c r="H27" i="44" s="1"/>
  <c r="G28" i="44"/>
  <c r="H28" i="44" s="1"/>
  <c r="G29" i="44"/>
  <c r="H29" i="44" s="1"/>
  <c r="G30" i="44"/>
  <c r="H30" i="44" s="1"/>
  <c r="G31" i="44"/>
  <c r="H31" i="44" s="1"/>
  <c r="G32" i="44"/>
  <c r="H32" i="44" s="1"/>
  <c r="G33" i="44"/>
  <c r="H33" i="44" s="1"/>
  <c r="G34" i="44"/>
  <c r="H34" i="44" s="1"/>
  <c r="G35" i="44"/>
  <c r="H35" i="44" s="1"/>
  <c r="G36" i="44"/>
  <c r="H36" i="44" s="1"/>
  <c r="G37" i="44"/>
  <c r="H37" i="44" s="1"/>
  <c r="D12" i="34"/>
  <c r="E11" i="34"/>
  <c r="E5" i="34"/>
  <c r="E6" i="34"/>
  <c r="E7" i="34"/>
  <c r="E8" i="34"/>
  <c r="E9" i="34"/>
  <c r="E10" i="34"/>
  <c r="E4" i="34"/>
  <c r="J4" i="38"/>
  <c r="J5" i="38"/>
  <c r="J6" i="38"/>
  <c r="J3" i="38"/>
  <c r="F7" i="38"/>
  <c r="G6" i="44"/>
  <c r="H6" i="44" s="1"/>
  <c r="G2" i="44"/>
  <c r="H2" i="44" s="1"/>
  <c r="D13" i="34"/>
  <c r="C13" i="34"/>
  <c r="J7" i="38" l="1"/>
  <c r="E13" i="34"/>
  <c r="E7" i="38"/>
  <c r="G16" i="4" l="1"/>
  <c r="G14" i="4"/>
  <c r="F9" i="34"/>
  <c r="G9" i="34" s="1"/>
  <c r="F11" i="34"/>
  <c r="G11" i="34" s="1"/>
  <c r="F10" i="34"/>
  <c r="G10" i="34" s="1"/>
  <c r="F8" i="34"/>
  <c r="G8" i="34" s="1"/>
  <c r="F7" i="34"/>
  <c r="G7" i="34" s="1"/>
  <c r="F3" i="34"/>
  <c r="F5" i="34"/>
  <c r="G5" i="34" s="1"/>
  <c r="F6" i="34"/>
  <c r="G6" i="34" s="1"/>
  <c r="F4" i="34"/>
  <c r="G4" i="34" s="1"/>
  <c r="F12" i="34"/>
  <c r="G12" i="34" s="1"/>
  <c r="F10" i="26"/>
  <c r="F8" i="26"/>
  <c r="F5" i="26"/>
  <c r="F6" i="26"/>
  <c r="F3" i="26"/>
  <c r="F7" i="26"/>
  <c r="F11" i="26"/>
  <c r="D10" i="4"/>
  <c r="D32" i="4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 s="1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/>
  <c r="C46" i="10"/>
  <c r="I46" i="10" s="1"/>
  <c r="D45" i="10"/>
  <c r="J45" i="10" s="1"/>
  <c r="C45" i="10"/>
  <c r="I45" i="10" s="1"/>
  <c r="E45" i="10"/>
  <c r="K45" i="10" s="1"/>
  <c r="E44" i="10"/>
  <c r="K44" i="10"/>
  <c r="D44" i="10"/>
  <c r="J44" i="10"/>
  <c r="C44" i="10"/>
  <c r="I44" i="10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/>
  <c r="C41" i="10"/>
  <c r="I41" i="10"/>
  <c r="E41" i="10"/>
  <c r="K41" i="10" s="1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C37" i="10"/>
  <c r="I37" i="10" s="1"/>
  <c r="E37" i="10"/>
  <c r="K37" i="10" s="1"/>
  <c r="E36" i="10"/>
  <c r="K36" i="10" s="1"/>
  <c r="C36" i="10"/>
  <c r="I36" i="10"/>
  <c r="D36" i="10"/>
  <c r="J36" i="10" s="1"/>
  <c r="E35" i="10"/>
  <c r="K35" i="10" s="1"/>
  <c r="D35" i="10"/>
  <c r="J35" i="10" s="1"/>
  <c r="C35" i="10"/>
  <c r="I35" i="10"/>
  <c r="E34" i="10"/>
  <c r="K34" i="10" s="1"/>
  <c r="D34" i="10"/>
  <c r="J34" i="10"/>
  <c r="C34" i="10"/>
  <c r="I34" i="10" s="1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D31" i="10"/>
  <c r="J31" i="10" s="1"/>
  <c r="I30" i="10"/>
  <c r="E30" i="10"/>
  <c r="K30" i="10" s="1"/>
  <c r="D30" i="10"/>
  <c r="J30" i="10" s="1"/>
  <c r="E29" i="10"/>
  <c r="K29" i="10" s="1"/>
  <c r="I29" i="10"/>
  <c r="D29" i="10"/>
  <c r="J29" i="10" s="1"/>
  <c r="I28" i="10"/>
  <c r="E28" i="10"/>
  <c r="K28" i="10" s="1"/>
  <c r="D28" i="10"/>
  <c r="J28" i="10" s="1"/>
  <c r="E27" i="10"/>
  <c r="K27" i="10" s="1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 s="1"/>
  <c r="E19" i="10"/>
  <c r="K19" i="10" s="1"/>
  <c r="I19" i="10"/>
  <c r="D19" i="10"/>
  <c r="J19" i="10" s="1"/>
  <c r="I18" i="10"/>
  <c r="D18" i="10"/>
  <c r="J18" i="10" s="1"/>
  <c r="E18" i="10"/>
  <c r="K18" i="10" s="1"/>
  <c r="E17" i="10"/>
  <c r="K17" i="10" s="1"/>
  <c r="D17" i="10"/>
  <c r="J17" i="10" s="1"/>
  <c r="I17" i="10"/>
  <c r="I16" i="10"/>
  <c r="D16" i="10"/>
  <c r="J16" i="10"/>
  <c r="E16" i="10"/>
  <c r="K16" i="10" s="1"/>
  <c r="E15" i="10"/>
  <c r="K15" i="10" s="1"/>
  <c r="I15" i="10"/>
  <c r="D15" i="10"/>
  <c r="J15" i="10" s="1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 s="1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F8" i="4"/>
  <c r="E8" i="4" s="1"/>
  <c r="F14" i="26" l="1"/>
  <c r="M18" i="10"/>
  <c r="M35" i="10"/>
  <c r="M15" i="10"/>
  <c r="M17" i="10"/>
  <c r="G3" i="34"/>
  <c r="G13" i="34" s="1"/>
  <c r="F13" i="34"/>
  <c r="M28" i="10"/>
  <c r="M31" i="10"/>
  <c r="M37" i="10"/>
  <c r="G18" i="4"/>
  <c r="M48" i="10"/>
  <c r="M52" i="10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G2" i="4"/>
  <c r="F2" i="4" s="1"/>
  <c r="E2" i="4" s="1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H19" i="4"/>
  <c r="D34" i="4" s="1"/>
  <c r="E18" i="4"/>
  <c r="I15" i="4"/>
  <c r="I18" i="4" s="1"/>
  <c r="G7" i="4" l="1"/>
  <c r="F7" i="4" s="1"/>
  <c r="D18" i="4"/>
  <c r="M56" i="10"/>
  <c r="G19" i="4"/>
  <c r="D23" i="4" s="1"/>
  <c r="I19" i="4"/>
  <c r="C11" i="43" l="1"/>
  <c r="G4" i="4" l="1"/>
  <c r="F4" i="4" s="1"/>
  <c r="G6" i="4"/>
  <c r="F6" i="4" s="1"/>
  <c r="G5" i="4"/>
  <c r="F5" i="4" s="1"/>
  <c r="G9" i="4"/>
  <c r="F9" i="4" s="1"/>
  <c r="E9" i="4" s="1"/>
  <c r="F3" i="4"/>
  <c r="E5" i="4" l="1"/>
  <c r="E3" i="4"/>
  <c r="I3" i="4"/>
  <c r="G10" i="4"/>
  <c r="E4" i="4"/>
  <c r="F10" i="4"/>
  <c r="H4" i="4" s="1"/>
  <c r="E10" i="4" l="1"/>
  <c r="H7" i="4"/>
  <c r="H3" i="4"/>
  <c r="H5" i="4"/>
  <c r="D24" i="4"/>
  <c r="D25" i="4" s="1"/>
  <c r="D28" i="4" s="1"/>
  <c r="D29" i="4" s="1"/>
  <c r="D30" i="4" s="1"/>
  <c r="H8" i="4"/>
  <c r="H6" i="4"/>
  <c r="H9" i="4"/>
  <c r="H2" i="4"/>
  <c r="D36" i="4" l="1"/>
  <c r="H10" i="4"/>
  <c r="D38" i="4" l="1"/>
  <c r="D37" i="4"/>
  <c r="G38" i="44"/>
  <c r="H38" i="44" s="1"/>
  <c r="F38" i="44" l="1"/>
</calcChain>
</file>

<file path=xl/sharedStrings.xml><?xml version="1.0" encoding="utf-8"?>
<sst xmlns="http://schemas.openxmlformats.org/spreadsheetml/2006/main" count="325" uniqueCount="126">
  <si>
    <t>Project expenses</t>
  </si>
  <si>
    <t>Land Cost + Stamp Duty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</si>
  <si>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</si>
  <si>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</si>
  <si>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</si>
  <si>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</si>
  <si>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</si>
  <si>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</si>
  <si>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t>Received Amount in `</t>
  </si>
  <si>
    <t>Balance Amount in `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</si>
  <si>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</si>
  <si>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</si>
  <si>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</si>
  <si>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</si>
  <si>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</si>
  <si>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</si>
  <si>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</si>
  <si>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</si>
  <si>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</si>
  <si>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</si>
  <si>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</si>
  <si>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</si>
  <si>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</si>
  <si>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</si>
  <si>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</si>
  <si>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</si>
  <si>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</si>
  <si>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</si>
  <si>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</si>
  <si>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</si>
  <si>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</si>
  <si>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</si>
  <si>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</si>
  <si>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</si>
  <si>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</si>
  <si>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</si>
  <si>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</si>
  <si>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</si>
  <si>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</si>
  <si>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</si>
  <si>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</si>
  <si>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</si>
  <si>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</si>
  <si>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</si>
  <si>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</si>
  <si>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</si>
  <si>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</si>
  <si>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Amount</t>
  </si>
  <si>
    <t>Development Agreement</t>
  </si>
  <si>
    <t>Floor No.</t>
  </si>
  <si>
    <t>Contingous Cost</t>
  </si>
  <si>
    <t>S. No.</t>
  </si>
  <si>
    <t xml:space="preserve">Nature of Charges </t>
  </si>
  <si>
    <t>Unsold</t>
  </si>
  <si>
    <t>Sold</t>
  </si>
  <si>
    <t>Rate per Sq. Ft. on Carpet Area</t>
  </si>
  <si>
    <t>No. of Units</t>
  </si>
  <si>
    <t>Other Area in Sq. M.</t>
  </si>
  <si>
    <t>Ground Floor</t>
  </si>
  <si>
    <t>Terrace / OHT</t>
  </si>
  <si>
    <t>Built Up Area in Sq. M.</t>
  </si>
  <si>
    <t>Total Construction Area in Sq. Ft.</t>
  </si>
  <si>
    <t>Comp.</t>
  </si>
  <si>
    <t>Unit No.</t>
  </si>
  <si>
    <t>Scrutiny Fees</t>
  </si>
  <si>
    <t>Development Charges</t>
  </si>
  <si>
    <t>Note: Challan Copies pending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</si>
  <si>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</si>
  <si>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</si>
  <si>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</si>
  <si>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</si>
  <si>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</si>
  <si>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</si>
  <si>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</si>
  <si>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</si>
  <si>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Status
Sold / Unsold</t>
  </si>
  <si>
    <t>Sr.</t>
  </si>
  <si>
    <t>Built-Up Area in Sq. Ft.</t>
  </si>
  <si>
    <t>RERA Carpet Area in Sq. Ft.</t>
  </si>
  <si>
    <t>RERA Carpet Area in Sq. M.</t>
  </si>
  <si>
    <t>Fitness Center</t>
  </si>
  <si>
    <t>Incurred Amount</t>
  </si>
  <si>
    <t>2 BHK</t>
  </si>
  <si>
    <r>
      <t xml:space="preserve">Value in </t>
    </r>
    <r>
      <rPr>
        <b/>
        <sz val="11"/>
        <rFont val="Rupee Foradian"/>
        <family val="2"/>
      </rPr>
      <t>`</t>
    </r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</si>
  <si>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</si>
  <si>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Received Amount in </t>
    </r>
    <r>
      <rPr>
        <sz val="11"/>
        <color theme="1"/>
        <rFont val="Rupee Foradian"/>
        <family val="2"/>
      </rPr>
      <t>`</t>
    </r>
  </si>
  <si>
    <r>
      <t xml:space="preserve">Receivable Value in </t>
    </r>
    <r>
      <rPr>
        <sz val="11"/>
        <color theme="1"/>
        <rFont val="Rupee Foradian"/>
        <family val="2"/>
      </rPr>
      <t>`</t>
    </r>
  </si>
  <si>
    <t>APROVED SOLD FLAT</t>
  </si>
  <si>
    <t>Construction Cost for Sale Building</t>
  </si>
  <si>
    <t>Lift Area in Sq. M.</t>
  </si>
  <si>
    <t>1 BHK</t>
  </si>
  <si>
    <t>1 RK</t>
  </si>
  <si>
    <t>Society</t>
  </si>
  <si>
    <t>Society Office</t>
  </si>
  <si>
    <t>Driver Room</t>
  </si>
  <si>
    <t>Meter Room</t>
  </si>
  <si>
    <t>Unsold Flat</t>
  </si>
  <si>
    <t>Sold Flat</t>
  </si>
  <si>
    <t>Tenant Flat</t>
  </si>
  <si>
    <t>Tenant</t>
  </si>
  <si>
    <t>Society FLat</t>
  </si>
  <si>
    <t>Sale Agreement</t>
  </si>
  <si>
    <t>31.05.2021</t>
  </si>
  <si>
    <t>General Power of Attorney</t>
  </si>
  <si>
    <t>Conveyance Deed</t>
  </si>
  <si>
    <t>19.11.2019</t>
  </si>
  <si>
    <t>Purchase Cost</t>
  </si>
  <si>
    <t>28.11.1997</t>
  </si>
  <si>
    <t>Estimated Cost</t>
  </si>
  <si>
    <t>Incurred Cost</t>
  </si>
  <si>
    <t>Development Fund (50% of Premium)</t>
  </si>
  <si>
    <t>Welfare Cess</t>
  </si>
  <si>
    <t>Additional FSI Government Share</t>
  </si>
  <si>
    <t>Development Charges for Metro Project</t>
  </si>
  <si>
    <t>Ancillary FSI Premium</t>
  </si>
  <si>
    <t>Fire NOC</t>
  </si>
  <si>
    <t>Other Charges</t>
  </si>
  <si>
    <t>PV (discounted @ 8% for 1.5 years)</t>
  </si>
  <si>
    <t>Approval Cost</t>
  </si>
  <si>
    <t>Professional Charges</t>
  </si>
  <si>
    <t>COC</t>
  </si>
  <si>
    <t>Excavation</t>
  </si>
  <si>
    <t>Stack Parking</t>
  </si>
  <si>
    <t>Total COC</t>
  </si>
  <si>
    <t>Govt. Taxes @ 30% of estimated surplus</t>
  </si>
  <si>
    <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 till 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</si>
</sst>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32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Rupee Foradian"/>
      <family val="2"/>
    </font>
    <font>
      <sz val="11"/>
      <color theme="1"/>
      <name val="Rupee Foradian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43" fontId="18" fillId="0" borderId="0" applyFont="0" applyFill="0" applyBorder="0" applyAlignment="0" applyProtection="0"/>
    <xf numFmtId="0" fontId="12" fillId="0" borderId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2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wrapText="1"/>
    </xf>
    <xf numFmtId="43" fontId="9" fillId="0" borderId="3" xfId="0" applyNumberFormat="1" applyFont="1" applyBorder="1" applyAlignment="1">
      <alignment wrapText="1"/>
    </xf>
    <xf numFmtId="43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right" wrapText="1"/>
    </xf>
    <xf numFmtId="43" fontId="11" fillId="0" borderId="5" xfId="0" applyNumberFormat="1" applyFont="1" applyBorder="1" applyAlignment="1">
      <alignment horizontal="right" wrapText="1"/>
    </xf>
    <xf numFmtId="43" fontId="9" fillId="0" borderId="1" xfId="0" applyNumberFormat="1" applyFont="1" applyBorder="1" applyAlignment="1">
      <alignment horizontal="right"/>
    </xf>
    <xf numFmtId="43" fontId="9" fillId="0" borderId="6" xfId="0" applyNumberFormat="1" applyFont="1" applyBorder="1"/>
    <xf numFmtId="43" fontId="9" fillId="0" borderId="0" xfId="0" applyNumberFormat="1" applyFont="1"/>
    <xf numFmtId="4" fontId="9" fillId="0" borderId="0" xfId="0" applyNumberFormat="1" applyFont="1"/>
    <xf numFmtId="0" fontId="12" fillId="0" borderId="0" xfId="0" applyFont="1"/>
    <xf numFmtId="0" fontId="11" fillId="0" borderId="7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43" fontId="11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43" fontId="12" fillId="0" borderId="0" xfId="0" applyNumberFormat="1" applyFont="1"/>
    <xf numFmtId="165" fontId="7" fillId="0" borderId="7" xfId="0" applyNumberFormat="1" applyFont="1" applyBorder="1" applyAlignment="1">
      <alignment horizontal="left" wrapText="1"/>
    </xf>
    <xf numFmtId="43" fontId="7" fillId="0" borderId="1" xfId="0" applyNumberFormat="1" applyFont="1" applyBorder="1" applyAlignment="1">
      <alignment horizontal="right"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164" fontId="10" fillId="0" borderId="0" xfId="0" applyNumberFormat="1" applyFont="1"/>
    <xf numFmtId="166" fontId="10" fillId="0" borderId="0" xfId="0" applyNumberFormat="1" applyFont="1"/>
    <xf numFmtId="0" fontId="10" fillId="0" borderId="7" xfId="0" applyFont="1" applyBorder="1"/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4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43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0" fillId="0" borderId="1" xfId="0" applyFont="1" applyBorder="1"/>
    <xf numFmtId="43" fontId="10" fillId="0" borderId="1" xfId="0" applyNumberFormat="1" applyFont="1" applyBorder="1"/>
    <xf numFmtId="43" fontId="7" fillId="0" borderId="1" xfId="0" applyNumberFormat="1" applyFont="1" applyBorder="1" applyAlignment="1">
      <alignment vertical="center"/>
    </xf>
    <xf numFmtId="43" fontId="10" fillId="0" borderId="0" xfId="0" applyNumberFormat="1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vertical="top" wrapText="1"/>
    </xf>
    <xf numFmtId="4" fontId="10" fillId="0" borderId="1" xfId="0" applyNumberFormat="1" applyFont="1" applyBorder="1"/>
    <xf numFmtId="4" fontId="10" fillId="0" borderId="0" xfId="0" applyNumberFormat="1" applyFon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7" fontId="10" fillId="0" borderId="1" xfId="0" applyNumberFormat="1" applyFont="1" applyBorder="1"/>
    <xf numFmtId="167" fontId="10" fillId="0" borderId="0" xfId="0" applyNumberFormat="1" applyFont="1"/>
    <xf numFmtId="0" fontId="15" fillId="3" borderId="1" xfId="0" applyFont="1" applyFill="1" applyBorder="1" applyAlignment="1">
      <alignment vertical="top" wrapText="1"/>
    </xf>
    <xf numFmtId="167" fontId="14" fillId="0" borderId="1" xfId="0" applyNumberFormat="1" applyFont="1" applyBorder="1"/>
    <xf numFmtId="167" fontId="14" fillId="0" borderId="0" xfId="0" applyNumberFormat="1" applyFont="1"/>
    <xf numFmtId="0" fontId="4" fillId="0" borderId="0" xfId="10"/>
    <xf numFmtId="43" fontId="9" fillId="0" borderId="0" xfId="10" applyNumberFormat="1" applyFont="1"/>
    <xf numFmtId="43" fontId="4" fillId="0" borderId="0" xfId="10" applyNumberFormat="1"/>
    <xf numFmtId="0" fontId="9" fillId="0" borderId="0" xfId="10" applyFont="1" applyAlignment="1">
      <alignment wrapText="1"/>
    </xf>
    <xf numFmtId="43" fontId="9" fillId="0" borderId="0" xfId="10" applyNumberFormat="1" applyFont="1" applyAlignment="1">
      <alignment wrapText="1"/>
    </xf>
    <xf numFmtId="43" fontId="4" fillId="0" borderId="0" xfId="1" applyFont="1"/>
    <xf numFmtId="10" fontId="10" fillId="0" borderId="0" xfId="12" applyNumberFormat="1" applyFont="1"/>
    <xf numFmtId="9" fontId="9" fillId="0" borderId="0" xfId="12" applyFont="1"/>
    <xf numFmtId="0" fontId="26" fillId="0" borderId="9" xfId="10" applyFont="1" applyBorder="1"/>
    <xf numFmtId="43" fontId="26" fillId="0" borderId="9" xfId="1" applyFont="1" applyBorder="1"/>
    <xf numFmtId="43" fontId="26" fillId="0" borderId="9" xfId="10" applyNumberFormat="1" applyFont="1" applyBorder="1"/>
    <xf numFmtId="0" fontId="26" fillId="0" borderId="9" xfId="10" applyFont="1" applyBorder="1" applyAlignment="1">
      <alignment wrapText="1"/>
    </xf>
    <xf numFmtId="0" fontId="4" fillId="0" borderId="0" xfId="10" applyAlignment="1">
      <alignment horizontal="center" vertical="center" wrapText="1"/>
    </xf>
    <xf numFmtId="0" fontId="8" fillId="0" borderId="9" xfId="10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9" xfId="1" applyFont="1" applyBorder="1"/>
    <xf numFmtId="43" fontId="26" fillId="0" borderId="9" xfId="10" applyNumberFormat="1" applyFont="1" applyBorder="1" applyAlignment="1">
      <alignment wrapText="1"/>
    </xf>
    <xf numFmtId="0" fontId="8" fillId="0" borderId="9" xfId="10" applyFont="1" applyBorder="1"/>
    <xf numFmtId="43" fontId="8" fillId="0" borderId="9" xfId="10" applyNumberFormat="1" applyFont="1" applyBorder="1"/>
    <xf numFmtId="43" fontId="11" fillId="0" borderId="2" xfId="0" applyNumberFormat="1" applyFont="1" applyBorder="1" applyAlignment="1">
      <alignment horizontal="center" wrapText="1"/>
    </xf>
    <xf numFmtId="0" fontId="23" fillId="0" borderId="0" xfId="10" applyFont="1"/>
    <xf numFmtId="0" fontId="26" fillId="0" borderId="0" xfId="18" applyFont="1" applyAlignment="1">
      <alignment vertical="center"/>
    </xf>
    <xf numFmtId="0" fontId="26" fillId="0" borderId="0" xfId="18" applyFont="1"/>
    <xf numFmtId="0" fontId="26" fillId="0" borderId="9" xfId="18" applyFont="1" applyBorder="1" applyAlignment="1">
      <alignment horizontal="center"/>
    </xf>
    <xf numFmtId="0" fontId="26" fillId="5" borderId="9" xfId="18" applyFont="1" applyFill="1" applyBorder="1" applyAlignment="1">
      <alignment horizontal="center"/>
    </xf>
    <xf numFmtId="164" fontId="26" fillId="0" borderId="9" xfId="19" applyFont="1" applyFill="1" applyBorder="1" applyAlignment="1">
      <alignment vertical="center"/>
    </xf>
    <xf numFmtId="164" fontId="26" fillId="0" borderId="9" xfId="19" applyFont="1" applyBorder="1" applyAlignment="1">
      <alignment horizontal="center"/>
    </xf>
    <xf numFmtId="0" fontId="28" fillId="0" borderId="0" xfId="18" applyFont="1"/>
    <xf numFmtId="0" fontId="28" fillId="5" borderId="9" xfId="18" applyFont="1" applyFill="1" applyBorder="1" applyAlignment="1">
      <alignment horizontal="center" wrapText="1"/>
    </xf>
    <xf numFmtId="0" fontId="26" fillId="0" borderId="9" xfId="18" applyFont="1" applyBorder="1" applyAlignment="1">
      <alignment horizontal="center" wrapText="1"/>
    </xf>
    <xf numFmtId="0" fontId="26" fillId="0" borderId="0" xfId="18" applyFont="1" applyAlignment="1">
      <alignment wrapText="1"/>
    </xf>
    <xf numFmtId="0" fontId="26" fillId="0" borderId="0" xfId="0" applyFont="1"/>
    <xf numFmtId="43" fontId="26" fillId="0" borderId="0" xfId="1" applyFont="1"/>
    <xf numFmtId="43" fontId="26" fillId="2" borderId="1" xfId="0" applyNumberFormat="1" applyFont="1" applyFill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/>
    </xf>
    <xf numFmtId="43" fontId="26" fillId="4" borderId="1" xfId="0" applyNumberFormat="1" applyFont="1" applyFill="1" applyBorder="1" applyAlignment="1">
      <alignment horizontal="center" vertical="center"/>
    </xf>
    <xf numFmtId="0" fontId="28" fillId="0" borderId="10" xfId="18" applyFont="1" applyBorder="1" applyAlignment="1">
      <alignment horizontal="center"/>
    </xf>
    <xf numFmtId="0" fontId="26" fillId="5" borderId="12" xfId="18" applyFont="1" applyFill="1" applyBorder="1" applyAlignment="1">
      <alignment horizontal="center"/>
    </xf>
    <xf numFmtId="0" fontId="27" fillId="0" borderId="14" xfId="18" applyFont="1" applyBorder="1" applyAlignment="1">
      <alignment horizontal="center" vertical="center" wrapText="1"/>
    </xf>
    <xf numFmtId="0" fontId="27" fillId="0" borderId="11" xfId="18" applyFont="1" applyBorder="1" applyAlignment="1">
      <alignment horizontal="center" vertical="center" wrapText="1"/>
    </xf>
    <xf numFmtId="43" fontId="27" fillId="0" borderId="11" xfId="1" applyFont="1" applyBorder="1" applyAlignment="1">
      <alignment horizontal="center" vertical="center" wrapText="1"/>
    </xf>
    <xf numFmtId="0" fontId="27" fillId="0" borderId="17" xfId="18" applyFont="1" applyBorder="1" applyAlignment="1">
      <alignment horizontal="center" vertical="center" wrapText="1"/>
    </xf>
    <xf numFmtId="0" fontId="8" fillId="0" borderId="16" xfId="18" applyFont="1" applyBorder="1" applyAlignment="1">
      <alignment horizontal="center" vertical="top"/>
    </xf>
    <xf numFmtId="0" fontId="8" fillId="0" borderId="15" xfId="18" applyFont="1" applyBorder="1" applyAlignment="1">
      <alignment horizontal="center" vertical="top"/>
    </xf>
    <xf numFmtId="164" fontId="8" fillId="0" borderId="13" xfId="19" applyFont="1" applyFill="1" applyBorder="1" applyAlignment="1">
      <alignment horizontal="center" vertical="center"/>
    </xf>
    <xf numFmtId="164" fontId="8" fillId="0" borderId="13" xfId="19" applyFont="1" applyBorder="1" applyAlignment="1">
      <alignment horizontal="center"/>
    </xf>
    <xf numFmtId="0" fontId="26" fillId="0" borderId="18" xfId="18" applyFont="1" applyBorder="1" applyAlignment="1">
      <alignment horizontal="center" vertical="top"/>
    </xf>
    <xf numFmtId="43" fontId="26" fillId="0" borderId="9" xfId="10" applyNumberFormat="1" applyFont="1" applyBorder="1" applyAlignment="1">
      <alignment horizontal="center" vertical="center" wrapText="1"/>
    </xf>
    <xf numFmtId="43" fontId="27" fillId="0" borderId="17" xfId="1" applyFont="1" applyBorder="1" applyAlignment="1">
      <alignment horizontal="center" vertical="center" wrapText="1"/>
    </xf>
    <xf numFmtId="0" fontId="26" fillId="0" borderId="9" xfId="18" applyFont="1" applyBorder="1" applyAlignment="1">
      <alignment horizontal="center" vertical="center"/>
    </xf>
    <xf numFmtId="43" fontId="0" fillId="0" borderId="0" xfId="1" applyFont="1"/>
    <xf numFmtId="0" fontId="8" fillId="0" borderId="0" xfId="0" applyFont="1"/>
    <xf numFmtId="0" fontId="27" fillId="6" borderId="9" xfId="18" applyFont="1" applyFill="1" applyBorder="1" applyAlignment="1">
      <alignment horizontal="center" vertical="center" wrapText="1"/>
    </xf>
    <xf numFmtId="43" fontId="27" fillId="6" borderId="9" xfId="1" applyFont="1" applyFill="1" applyBorder="1" applyAlignment="1">
      <alignment horizontal="center" vertical="center" wrapText="1"/>
    </xf>
    <xf numFmtId="0" fontId="28" fillId="7" borderId="9" xfId="18" applyFont="1" applyFill="1" applyBorder="1" applyAlignment="1">
      <alignment horizontal="center"/>
    </xf>
    <xf numFmtId="0" fontId="26" fillId="7" borderId="9" xfId="18" applyFont="1" applyFill="1" applyBorder="1" applyAlignment="1">
      <alignment horizontal="center"/>
    </xf>
    <xf numFmtId="0" fontId="26" fillId="7" borderId="9" xfId="18" applyFont="1" applyFill="1" applyBorder="1" applyAlignment="1">
      <alignment horizontal="center" wrapText="1"/>
    </xf>
    <xf numFmtId="164" fontId="26" fillId="7" borderId="9" xfId="19" applyFont="1" applyFill="1" applyBorder="1" applyAlignment="1">
      <alignment vertical="center"/>
    </xf>
    <xf numFmtId="164" fontId="26" fillId="7" borderId="9" xfId="19" applyFont="1" applyFill="1" applyBorder="1" applyAlignment="1">
      <alignment horizontal="center"/>
    </xf>
    <xf numFmtId="0" fontId="28" fillId="0" borderId="9" xfId="18" applyFont="1" applyBorder="1" applyAlignment="1">
      <alignment horizontal="center"/>
    </xf>
    <xf numFmtId="164" fontId="26" fillId="0" borderId="9" xfId="19" applyFont="1" applyBorder="1" applyAlignment="1">
      <alignment vertical="center"/>
    </xf>
    <xf numFmtId="0" fontId="28" fillId="0" borderId="13" xfId="18" applyFont="1" applyBorder="1" applyAlignment="1">
      <alignment horizontal="center"/>
    </xf>
    <xf numFmtId="0" fontId="28" fillId="5" borderId="13" xfId="18" applyFont="1" applyFill="1" applyBorder="1" applyAlignment="1">
      <alignment horizontal="center" wrapText="1"/>
    </xf>
    <xf numFmtId="0" fontId="26" fillId="5" borderId="13" xfId="18" applyFont="1" applyFill="1" applyBorder="1" applyAlignment="1">
      <alignment horizontal="center"/>
    </xf>
    <xf numFmtId="0" fontId="26" fillId="0" borderId="13" xfId="18" applyFont="1" applyBorder="1" applyAlignment="1">
      <alignment horizontal="center" wrapText="1"/>
    </xf>
    <xf numFmtId="164" fontId="26" fillId="0" borderId="13" xfId="19" applyFont="1" applyBorder="1" applyAlignment="1">
      <alignment vertical="center"/>
    </xf>
    <xf numFmtId="164" fontId="26" fillId="0" borderId="13" xfId="19" applyFont="1" applyBorder="1" applyAlignment="1">
      <alignment horizontal="center"/>
    </xf>
    <xf numFmtId="164" fontId="26" fillId="7" borderId="13" xfId="19" applyFont="1" applyFill="1" applyBorder="1" applyAlignment="1">
      <alignment horizontal="center"/>
    </xf>
    <xf numFmtId="164" fontId="8" fillId="0" borderId="9" xfId="0" applyNumberFormat="1" applyFont="1" applyBorder="1"/>
    <xf numFmtId="0" fontId="8" fillId="0" borderId="13" xfId="18" applyFont="1" applyBorder="1" applyAlignment="1">
      <alignment horizontal="center" vertical="center" wrapText="1"/>
    </xf>
    <xf numFmtId="0" fontId="8" fillId="0" borderId="18" xfId="18" applyFont="1" applyBorder="1" applyAlignment="1">
      <alignment vertical="center"/>
    </xf>
    <xf numFmtId="0" fontId="28" fillId="0" borderId="21" xfId="18" applyFont="1" applyBorder="1"/>
    <xf numFmtId="0" fontId="28" fillId="0" borderId="7" xfId="18" applyFont="1" applyBorder="1"/>
    <xf numFmtId="0" fontId="26" fillId="0" borderId="12" xfId="18" applyFont="1" applyBorder="1" applyAlignment="1">
      <alignment horizontal="left"/>
    </xf>
    <xf numFmtId="0" fontId="26" fillId="0" borderId="7" xfId="18" applyFont="1" applyBorder="1"/>
    <xf numFmtId="0" fontId="28" fillId="0" borderId="12" xfId="18" applyFont="1" applyBorder="1"/>
    <xf numFmtId="0" fontId="8" fillId="0" borderId="12" xfId="18" applyFont="1" applyBorder="1" applyAlignment="1">
      <alignment horizontal="left"/>
    </xf>
    <xf numFmtId="43" fontId="27" fillId="0" borderId="9" xfId="1" applyFont="1" applyBorder="1" applyAlignment="1">
      <alignment horizontal="center" vertical="center" wrapText="1"/>
    </xf>
    <xf numFmtId="43" fontId="28" fillId="0" borderId="9" xfId="1" applyFont="1" applyFill="1" applyBorder="1" applyAlignment="1"/>
    <xf numFmtId="43" fontId="1" fillId="0" borderId="0" xfId="10" applyNumberFormat="1" applyFont="1"/>
    <xf numFmtId="0" fontId="1" fillId="0" borderId="0" xfId="10" applyFont="1"/>
    <xf numFmtId="43" fontId="31" fillId="2" borderId="1" xfId="0" applyNumberFormat="1" applyFont="1" applyFill="1" applyBorder="1" applyAlignment="1">
      <alignment horizontal="right" wrapText="1"/>
    </xf>
    <xf numFmtId="43" fontId="31" fillId="2" borderId="2" xfId="0" applyNumberFormat="1" applyFont="1" applyFill="1" applyBorder="1" applyAlignment="1">
      <alignment horizontal="center" wrapText="1"/>
    </xf>
    <xf numFmtId="43" fontId="31" fillId="2" borderId="1" xfId="0" applyNumberFormat="1" applyFont="1" applyFill="1" applyBorder="1" applyAlignment="1">
      <alignment wrapText="1"/>
    </xf>
    <xf numFmtId="43" fontId="31" fillId="2" borderId="2" xfId="0" applyNumberFormat="1" applyFont="1" applyFill="1" applyBorder="1" applyAlignment="1">
      <alignment horizontal="center" wrapText="1"/>
    </xf>
    <xf numFmtId="43" fontId="31" fillId="2" borderId="22" xfId="0" applyNumberFormat="1" applyFont="1" applyFill="1" applyBorder="1" applyAlignment="1">
      <alignment horizontal="center" wrapText="1"/>
    </xf>
    <xf numFmtId="43" fontId="31" fillId="2" borderId="23" xfId="0" applyNumberFormat="1" applyFont="1" applyFill="1" applyBorder="1" applyAlignment="1">
      <alignment horizontal="center" wrapText="1"/>
    </xf>
    <xf numFmtId="43" fontId="11" fillId="0" borderId="2" xfId="0" applyNumberFormat="1" applyFont="1" applyBorder="1" applyAlignment="1">
      <alignment horizontal="center" wrapText="1"/>
    </xf>
    <xf numFmtId="43" fontId="11" fillId="0" borderId="22" xfId="0" applyNumberFormat="1" applyFont="1" applyBorder="1" applyAlignment="1">
      <alignment horizontal="center" wrapText="1"/>
    </xf>
    <xf numFmtId="43" fontId="11" fillId="0" borderId="23" xfId="0" applyNumberFormat="1" applyFont="1" applyBorder="1" applyAlignment="1">
      <alignment horizontal="center" wrapText="1"/>
    </xf>
    <xf numFmtId="0" fontId="8" fillId="0" borderId="9" xfId="10" applyFont="1" applyBorder="1" applyAlignment="1">
      <alignment horizontal="center" wrapText="1"/>
    </xf>
    <xf numFmtId="0" fontId="28" fillId="0" borderId="9" xfId="10" applyFont="1" applyBorder="1"/>
    <xf numFmtId="0" fontId="9" fillId="0" borderId="0" xfId="10" applyFont="1" applyAlignment="1">
      <alignment horizontal="center"/>
    </xf>
    <xf numFmtId="0" fontId="23" fillId="0" borderId="0" xfId="10" applyFont="1"/>
    <xf numFmtId="0" fontId="26" fillId="0" borderId="9" xfId="10" applyFont="1" applyBorder="1" applyAlignment="1">
      <alignment horizontal="center" vertical="center" wrapText="1"/>
    </xf>
    <xf numFmtId="14" fontId="26" fillId="0" borderId="9" xfId="10" applyNumberFormat="1" applyFont="1" applyBorder="1" applyAlignment="1">
      <alignment horizontal="center" vertical="center"/>
    </xf>
    <xf numFmtId="43" fontId="26" fillId="0" borderId="9" xfId="10" applyNumberFormat="1" applyFont="1" applyBorder="1" applyAlignment="1">
      <alignment horizontal="center" vertical="center" wrapText="1"/>
    </xf>
    <xf numFmtId="0" fontId="28" fillId="0" borderId="9" xfId="10" applyFont="1" applyBorder="1" applyAlignment="1">
      <alignment horizontal="center" vertical="center"/>
    </xf>
    <xf numFmtId="14" fontId="26" fillId="0" borderId="13" xfId="10" applyNumberFormat="1" applyFont="1" applyBorder="1" applyAlignment="1">
      <alignment horizontal="center"/>
    </xf>
    <xf numFmtId="14" fontId="26" fillId="0" borderId="11" xfId="10" applyNumberFormat="1" applyFont="1" applyBorder="1" applyAlignment="1">
      <alignment horizontal="center"/>
    </xf>
    <xf numFmtId="0" fontId="26" fillId="0" borderId="13" xfId="10" applyFont="1" applyBorder="1" applyAlignment="1">
      <alignment horizontal="center" vertical="center" wrapText="1"/>
    </xf>
    <xf numFmtId="0" fontId="26" fillId="0" borderId="11" xfId="10" applyFont="1" applyBorder="1" applyAlignment="1">
      <alignment horizontal="center" vertical="center" wrapText="1"/>
    </xf>
    <xf numFmtId="43" fontId="26" fillId="0" borderId="13" xfId="10" applyNumberFormat="1" applyFont="1" applyBorder="1" applyAlignment="1">
      <alignment horizontal="center" vertical="center" wrapText="1"/>
    </xf>
    <xf numFmtId="43" fontId="26" fillId="0" borderId="11" xfId="10" applyNumberFormat="1" applyFont="1" applyBorder="1" applyAlignment="1">
      <alignment horizontal="center" vertical="center" wrapText="1"/>
    </xf>
    <xf numFmtId="14" fontId="26" fillId="0" borderId="20" xfId="10" applyNumberFormat="1" applyFont="1" applyBorder="1" applyAlignment="1">
      <alignment horizontal="center"/>
    </xf>
    <xf numFmtId="0" fontId="26" fillId="0" borderId="13" xfId="10" applyFont="1" applyBorder="1" applyAlignment="1">
      <alignment horizontal="center" wrapText="1"/>
    </xf>
    <xf numFmtId="0" fontId="26" fillId="0" borderId="20" xfId="10" applyFont="1" applyBorder="1" applyAlignment="1">
      <alignment horizontal="center" wrapText="1"/>
    </xf>
    <xf numFmtId="0" fontId="26" fillId="0" borderId="11" xfId="10" applyFont="1" applyBorder="1" applyAlignment="1">
      <alignment horizontal="center" wrapText="1"/>
    </xf>
    <xf numFmtId="0" fontId="26" fillId="0" borderId="16" xfId="18" applyFont="1" applyBorder="1" applyAlignment="1">
      <alignment horizontal="left"/>
    </xf>
    <xf numFmtId="0" fontId="26" fillId="0" borderId="0" xfId="18" applyFont="1" applyAlignment="1">
      <alignment horizontal="left"/>
    </xf>
    <xf numFmtId="0" fontId="8" fillId="0" borderId="12" xfId="10" applyFont="1" applyBorder="1" applyAlignment="1">
      <alignment horizontal="center"/>
    </xf>
    <xf numFmtId="0" fontId="8" fillId="0" borderId="10" xfId="10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43" fontId="8" fillId="0" borderId="19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22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5" xfId="14" xr:uid="{9FB4A57A-FEC3-4002-9FB5-97C5E204CBFA}"/>
    <cellStyle name="Comma 6" xfId="19" xr:uid="{E6EC85A2-48BD-462C-BB19-02F429C509EA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30"/>
      <tableStyleElement type="totalRow" dxfId="29"/>
      <tableStyleElement type="firstRowStripe" dxfId="28"/>
      <tableStyleElement type="secondRowStripe" dxfId="27"/>
    </tableStyle>
    <tableStyle name="Listing List-style" pivot="0" count="3" xr9:uid="{92228525-6FA8-442A-8329-14FF8E61E2E7}"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391686</xdr:colOff>
      <xdr:row>43</xdr:row>
      <xdr:rowOff>29665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BB148-43D8-0D40-7BE1-40D0C927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6486" cy="7811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648939</xdr:colOff>
      <xdr:row>34</xdr:row>
      <xdr:rowOff>10385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3DC76-6CC8-6EFB-345F-6C448391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616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658465</xdr:colOff>
      <xdr:row>36</xdr:row>
      <xdr:rowOff>115225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7207DB-8C38-B022-79DF-D0008317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658465</xdr:colOff>
      <xdr:row>34</xdr:row>
      <xdr:rowOff>19911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B51F1-6C8D-41EA-85AD-779B96A8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6173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58402</xdr:colOff>
      <xdr:row>33</xdr:row>
      <xdr:rowOff>134202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1A129-2B8A-976B-442F-73E7F0CA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61063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677518</xdr:colOff>
      <xdr:row>39</xdr:row>
      <xdr:rowOff>39090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04544-1F6E-DE9E-EA8C-4057A208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70971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68953-E6D2-4E4D-915B-63F3EE5559AF}" name="Table1" displayName="Table1" ref="B1:I38" totalsRowShown="0" headerRowDxfId="23" headerRowBorderDxfId="22" tableBorderDxfId="21" headerRowCellStyle="Comma">
  <autoFilter ref="B1:I38" xr:uid="{04168953-E6D2-4E4D-915B-63F3EE5559AF}"/>
  <tableColumns count="8">
    <tableColumn id="1" xr3:uid="{B208285E-06E6-42C4-B7E5-D9FD6B1B1981}" name="Sr." dataDxfId="20" dataCellStyle="Normal 9"/>
    <tableColumn id="2" xr3:uid="{6F33969E-3731-4159-ACE4-543DD52ABBEB}" name="Floor No." dataDxfId="19" dataCellStyle="Normal 9"/>
    <tableColumn id="3" xr3:uid="{6D94F0DF-B1C5-456F-A3EB-694B63EA55B4}" name="Flat No." dataDxfId="18" dataCellStyle="Normal 9"/>
    <tableColumn id="4" xr3:uid="{ECEACBF2-03A1-4BC4-BF1B-F8C023D13F13}" name="Comp." dataDxfId="17" dataCellStyle="Normal 9"/>
    <tableColumn id="5" xr3:uid="{8B75983B-B64F-4A90-AE2E-FC2BD25AD6BA}" name="RERA Carpet Area in Sq. M." dataDxfId="16" dataCellStyle="Comma 6"/>
    <tableColumn id="6" xr3:uid="{0C44C38A-464E-4B58-A374-A9D23A40A4E5}" name="RERA Carpet Area in Sq. Ft." dataDxfId="15" dataCellStyle="Comma 6"/>
    <tableColumn id="7" xr3:uid="{407D9833-5373-427B-A01D-75AF647B09BD}" name="Built-Up Area in Sq. Ft." dataDxfId="14" dataCellStyle="Comma 6">
      <calculatedColumnFormula>G2*1.1</calculatedColumnFormula>
    </tableColumn>
    <tableColumn id="8" xr3:uid="{BB12905B-E599-46AC-AEE3-7652D40D8BE5}" name="Status_x000a_Sold / Unsold" dataDxfId="13" dataCellStyle="Normal 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F52FD2-4B6A-4AB7-9499-5B317130A4C1}" name="Table156" displayName="Table156" ref="A2:J7" totalsRowShown="0" headerRowDxfId="12" headerRowBorderDxfId="11" tableBorderDxfId="10" headerRowCellStyle="Comma">
  <autoFilter ref="A2:J7" xr:uid="{40F52FD2-4B6A-4AB7-9499-5B317130A4C1}"/>
  <tableColumns count="10">
    <tableColumn id="1" xr3:uid="{1C97767B-EDCA-42DC-BF75-232FE8D09CF3}" name="Sr." dataDxfId="9" dataCellStyle="Normal 9"/>
    <tableColumn id="2" xr3:uid="{A37F11CA-4D32-4B07-AD22-821B5042F1D1}" name="Floor No." dataDxfId="8" dataCellStyle="Normal 9"/>
    <tableColumn id="3" xr3:uid="{B9D2307C-8941-4385-85C2-80523AF4D382}" name="Unit No." dataDxfId="7" dataCellStyle="Normal 9"/>
    <tableColumn id="4" xr3:uid="{2A249F58-A94B-410E-BCB5-EB437695EA6D}" name="Comp." dataDxfId="6" dataCellStyle="Normal 9"/>
    <tableColumn id="5" xr3:uid="{AC211FBC-A3FB-42DB-A61D-74BD81347EE9}" name="RERA Carpet Area in Sq. M." dataDxfId="5" dataCellStyle="Comma 6"/>
    <tableColumn id="6" xr3:uid="{08D689EB-3B35-4453-BABE-945F0BA09569}" name="RERA Carpet Area in Sq. Ft." dataDxfId="4" dataCellStyle="Comma 6"/>
    <tableColumn id="7" xr3:uid="{F5A2E00D-0898-475F-8813-D7E2CC04FBFA}" name="Built-Up Area in Sq. Ft." dataDxfId="3" dataCellStyle="Comma 6">
      <calculatedColumnFormula>F3*1.1</calculatedColumnFormula>
    </tableColumn>
    <tableColumn id="8" xr3:uid="{87B4C5FE-1599-4009-AC64-4A5D78FBEC33}" name="Agreement Value in `" dataDxfId="2" dataCellStyle="Normal 9"/>
    <tableColumn id="9" xr3:uid="{DED886D8-0876-42B3-BB0A-63360FE6128D}" name="Received Amount in `" dataDxfId="1" dataCellStyle="Comma"/>
    <tableColumn id="10" xr3:uid="{A8102334-05DE-4D27-A7AA-7CE4FCD39550}" name="Receivable Value in `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1"/>
  <sheetViews>
    <sheetView tabSelected="1" workbookViewId="0">
      <selection activeCell="G10" sqref="G10"/>
    </sheetView>
  </sheetViews>
  <sheetFormatPr defaultColWidth="12.625" defaultRowHeight="15" customHeight="1" x14ac:dyDescent="0.2"/>
  <cols>
    <col min="1" max="2" width="3.5" customWidth="1"/>
    <col min="3" max="3" width="47.375" bestFit="1" customWidth="1"/>
    <col min="4" max="4" width="14.25" customWidth="1"/>
    <col min="5" max="5" width="10" customWidth="1"/>
    <col min="6" max="6" width="12.125" bestFit="1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7" ht="47.25" x14ac:dyDescent="0.25">
      <c r="A1" s="1"/>
      <c r="B1" s="2"/>
      <c r="C1" s="3" t="s">
        <v>0</v>
      </c>
      <c r="D1" s="4" t="s">
        <v>125</v>
      </c>
      <c r="E1" s="4" t="s">
        <v>27</v>
      </c>
      <c r="F1" s="4" t="s">
        <v>28</v>
      </c>
      <c r="G1" s="5" t="s">
        <v>29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ht="15.75" x14ac:dyDescent="0.25">
      <c r="A2" s="11"/>
      <c r="B2" s="12"/>
      <c r="C2" s="13" t="s">
        <v>1</v>
      </c>
      <c r="D2" s="143">
        <f>(1830300+4500000)/10^7</f>
        <v>0.63302999999999998</v>
      </c>
      <c r="E2" s="14">
        <f t="shared" ref="E2:E9" si="0">F2-D2</f>
        <v>0.15363700000000002</v>
      </c>
      <c r="F2" s="14">
        <f t="shared" ref="F2:F9" si="1">G2/10^7</f>
        <v>0.78666700000000001</v>
      </c>
      <c r="G2" s="15">
        <f>'Land, Stamp Duty and rent cost'!E14</f>
        <v>7866670</v>
      </c>
      <c r="H2" s="16">
        <f t="shared" ref="H2:H9" si="2">F2/$F$10%</f>
        <v>5.8622969243141858</v>
      </c>
      <c r="I2" s="17"/>
      <c r="J2" s="18"/>
      <c r="K2" s="19"/>
    </row>
    <row r="3" spans="1:27" ht="15.75" x14ac:dyDescent="0.25">
      <c r="A3" s="23"/>
      <c r="B3" s="24"/>
      <c r="C3" s="21" t="s">
        <v>88</v>
      </c>
      <c r="D3" s="144">
        <v>3.65</v>
      </c>
      <c r="E3" s="81">
        <f>F3-D3</f>
        <v>5.1131548999999996</v>
      </c>
      <c r="F3" s="14">
        <f t="shared" si="1"/>
        <v>8.7631549</v>
      </c>
      <c r="G3" s="25">
        <f>'Construction Area Statement'!G17</f>
        <v>87631549</v>
      </c>
      <c r="H3" s="16">
        <f t="shared" si="2"/>
        <v>65.303636758067626</v>
      </c>
      <c r="I3" s="69">
        <f>D3/F3</f>
        <v>0.41651665885764499</v>
      </c>
      <c r="J3" s="18"/>
      <c r="K3" s="19"/>
    </row>
    <row r="4" spans="1:27" ht="15.75" x14ac:dyDescent="0.25">
      <c r="A4" s="23"/>
      <c r="B4" s="24"/>
      <c r="C4" s="26" t="s">
        <v>118</v>
      </c>
      <c r="D4" s="143">
        <f>10624592/10^7</f>
        <v>1.0624591999999999</v>
      </c>
      <c r="E4" s="14">
        <f t="shared" si="0"/>
        <v>0</v>
      </c>
      <c r="F4" s="14">
        <f t="shared" si="1"/>
        <v>1.0624591999999999</v>
      </c>
      <c r="G4" s="25">
        <f>'Permission Charges'!C11</f>
        <v>10624592</v>
      </c>
      <c r="H4" s="16">
        <f t="shared" si="2"/>
        <v>7.9175194845713754</v>
      </c>
      <c r="I4" s="18"/>
      <c r="J4" s="18"/>
      <c r="K4" s="19"/>
    </row>
    <row r="5" spans="1:27" ht="15.75" x14ac:dyDescent="0.25">
      <c r="A5" s="23"/>
      <c r="B5" s="24"/>
      <c r="C5" s="27" t="s">
        <v>119</v>
      </c>
      <c r="D5" s="146">
        <f>6296601/10^7</f>
        <v>0.62966009999999994</v>
      </c>
      <c r="E5" s="149">
        <f>F5+F6+F7-D5</f>
        <v>0.81425590000000003</v>
      </c>
      <c r="F5" s="14">
        <f t="shared" si="1"/>
        <v>0.43815769999999998</v>
      </c>
      <c r="G5" s="15">
        <f>ROUND(G3*5%,0)</f>
        <v>4381577</v>
      </c>
      <c r="H5" s="16">
        <f t="shared" si="2"/>
        <v>3.2651815025602673</v>
      </c>
      <c r="I5" s="18"/>
      <c r="J5" s="18"/>
      <c r="K5" s="19"/>
    </row>
    <row r="6" spans="1:27" ht="15.75" x14ac:dyDescent="0.25">
      <c r="A6" s="23"/>
      <c r="B6" s="24"/>
      <c r="C6" s="21" t="s">
        <v>2</v>
      </c>
      <c r="D6" s="147"/>
      <c r="E6" s="150"/>
      <c r="F6" s="14">
        <f t="shared" si="1"/>
        <v>0.52578930000000001</v>
      </c>
      <c r="G6" s="15">
        <f>ROUND(G3*6%,0)</f>
        <v>5257893</v>
      </c>
      <c r="H6" s="16">
        <f t="shared" si="2"/>
        <v>3.9182182501964729</v>
      </c>
      <c r="I6" s="18"/>
      <c r="J6" s="18"/>
      <c r="K6" s="19"/>
    </row>
    <row r="7" spans="1:27" ht="15.75" x14ac:dyDescent="0.25">
      <c r="A7" s="23"/>
      <c r="B7" s="24"/>
      <c r="C7" s="21" t="s">
        <v>3</v>
      </c>
      <c r="D7" s="148"/>
      <c r="E7" s="151"/>
      <c r="F7" s="14">
        <f t="shared" si="1"/>
        <v>0.47996899999999998</v>
      </c>
      <c r="G7" s="15">
        <f>ROUND(G18*2%,0)</f>
        <v>4799690</v>
      </c>
      <c r="H7" s="16">
        <f t="shared" si="2"/>
        <v>3.5767622036594333</v>
      </c>
      <c r="I7" s="18"/>
      <c r="J7" s="18"/>
      <c r="K7" s="19"/>
      <c r="L7" s="28"/>
    </row>
    <row r="8" spans="1:27" ht="15.75" x14ac:dyDescent="0.25">
      <c r="A8" s="11"/>
      <c r="B8" s="12"/>
      <c r="C8" s="27" t="s">
        <v>4</v>
      </c>
      <c r="D8" s="145">
        <v>0</v>
      </c>
      <c r="E8" s="14">
        <f t="shared" si="0"/>
        <v>1.1000000000000001</v>
      </c>
      <c r="F8" s="14">
        <f t="shared" si="1"/>
        <v>1.1000000000000001</v>
      </c>
      <c r="G8" s="15">
        <v>11000000</v>
      </c>
      <c r="H8" s="16">
        <f t="shared" si="2"/>
        <v>8.197276124135886</v>
      </c>
      <c r="I8" s="18"/>
      <c r="J8" s="18"/>
      <c r="K8" s="1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7" ht="15.75" x14ac:dyDescent="0.25">
      <c r="A9" s="11"/>
      <c r="B9" s="12"/>
      <c r="C9" s="27" t="s">
        <v>50</v>
      </c>
      <c r="D9" s="145">
        <v>0</v>
      </c>
      <c r="E9" s="14">
        <f t="shared" si="0"/>
        <v>0.26289459999999998</v>
      </c>
      <c r="F9" s="14">
        <f t="shared" si="1"/>
        <v>0.26289459999999998</v>
      </c>
      <c r="G9" s="15">
        <f>ROUND(G3*3%,0)</f>
        <v>2628946</v>
      </c>
      <c r="H9" s="16">
        <f t="shared" si="2"/>
        <v>1.9591087524947761</v>
      </c>
      <c r="I9" s="18"/>
      <c r="J9" s="18"/>
      <c r="K9" s="1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7" ht="15.75" x14ac:dyDescent="0.25">
      <c r="A10" s="23"/>
      <c r="B10" s="24"/>
      <c r="C10" s="29" t="s">
        <v>5</v>
      </c>
      <c r="D10" s="30">
        <f>SUM(D2:D9)</f>
        <v>5.9751493</v>
      </c>
      <c r="E10" s="30">
        <f>SUM(E2:E9)</f>
        <v>7.4439424000000001</v>
      </c>
      <c r="F10" s="30">
        <f>SUM(F2:F9)</f>
        <v>13.419091699999997</v>
      </c>
      <c r="G10" s="30">
        <f>SUM(G2:G9)</f>
        <v>134190917</v>
      </c>
      <c r="H10" s="16">
        <f>SUM(H2:H9)</f>
        <v>100</v>
      </c>
      <c r="I10" s="18"/>
      <c r="J10" s="18"/>
      <c r="K10" s="18"/>
    </row>
    <row r="11" spans="1:27" ht="15.75" x14ac:dyDescent="0.25">
      <c r="A11" s="31"/>
      <c r="B11" s="31"/>
      <c r="C11" s="32"/>
      <c r="D11" s="31"/>
      <c r="E11" s="68"/>
      <c r="F11" s="33"/>
      <c r="G11" s="33"/>
      <c r="H11" s="34"/>
      <c r="I11" s="17"/>
      <c r="J11" s="18"/>
      <c r="K11" s="19"/>
    </row>
    <row r="12" spans="1:27" ht="15.75" x14ac:dyDescent="0.25">
      <c r="A12" s="31"/>
      <c r="B12" s="31"/>
      <c r="C12" s="32"/>
      <c r="D12" s="31"/>
      <c r="E12" s="31"/>
      <c r="F12" s="31"/>
      <c r="G12" s="33"/>
      <c r="H12" s="31"/>
      <c r="I12" s="17"/>
      <c r="J12" s="18"/>
      <c r="K12" s="19"/>
    </row>
    <row r="13" spans="1:27" ht="36" customHeight="1" x14ac:dyDescent="0.25">
      <c r="A13" s="31"/>
      <c r="B13" s="35"/>
      <c r="C13" s="36" t="s">
        <v>6</v>
      </c>
      <c r="D13" s="3" t="s">
        <v>7</v>
      </c>
      <c r="E13" s="3" t="s">
        <v>56</v>
      </c>
      <c r="F13" s="37" t="s">
        <v>30</v>
      </c>
      <c r="G13" s="37" t="s">
        <v>31</v>
      </c>
      <c r="H13" s="37" t="s">
        <v>8</v>
      </c>
      <c r="I13" s="37" t="s">
        <v>9</v>
      </c>
    </row>
    <row r="14" spans="1:27" ht="16.5" x14ac:dyDescent="0.25">
      <c r="A14" s="31"/>
      <c r="B14" s="35"/>
      <c r="C14" s="38" t="s">
        <v>96</v>
      </c>
      <c r="D14" s="96">
        <f>'UnSold Inventory'!F26</f>
        <v>13693.530239999996</v>
      </c>
      <c r="E14" s="96">
        <f>'UnSold Inventory'!A25</f>
        <v>24</v>
      </c>
      <c r="F14" s="96">
        <v>15500</v>
      </c>
      <c r="G14" s="96">
        <f>ROUND(D14*F14,0)</f>
        <v>212249719</v>
      </c>
      <c r="H14" s="96">
        <v>0</v>
      </c>
      <c r="I14" s="96">
        <v>0</v>
      </c>
      <c r="J14" s="28"/>
    </row>
    <row r="15" spans="1:27" ht="16.5" x14ac:dyDescent="0.25">
      <c r="A15" s="31"/>
      <c r="B15" s="35"/>
      <c r="C15" s="38" t="s">
        <v>97</v>
      </c>
      <c r="D15" s="95">
        <f>'Flat Sold Inventory'!F7</f>
        <v>2181.10932</v>
      </c>
      <c r="E15" s="95">
        <f>'Flat Sold Inventory'!A6</f>
        <v>4</v>
      </c>
      <c r="F15" s="95"/>
      <c r="G15" s="95">
        <f>'Flat Sold Inventory'!H7</f>
        <v>27734791</v>
      </c>
      <c r="H15" s="97">
        <f>'Flat Sold Inventory'!I7</f>
        <v>14658187</v>
      </c>
      <c r="I15" s="97">
        <f t="shared" ref="I15" si="3">G15-H15</f>
        <v>13076604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6.5" x14ac:dyDescent="0.25">
      <c r="A16" s="31"/>
      <c r="B16" s="35"/>
      <c r="C16" s="38" t="s">
        <v>98</v>
      </c>
      <c r="D16" s="95">
        <f>'Flat Sold Inventory'!F12</f>
        <v>453.91787999999997</v>
      </c>
      <c r="E16" s="95">
        <f>'Flat Sold Inventory'!A12</f>
        <v>1</v>
      </c>
      <c r="F16" s="96"/>
      <c r="G16" s="96">
        <f>ROUND(D16*F16,0)</f>
        <v>0</v>
      </c>
      <c r="H16" s="97">
        <v>0</v>
      </c>
      <c r="I16" s="97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6.5" x14ac:dyDescent="0.25">
      <c r="A17" s="31"/>
      <c r="B17" s="35"/>
      <c r="C17" s="38" t="s">
        <v>100</v>
      </c>
      <c r="D17" s="95">
        <f>'Flat Sold Inventory'!F16</f>
        <v>286.96823999999998</v>
      </c>
      <c r="E17" s="95">
        <f>'Flat Sold Inventory'!A16</f>
        <v>1</v>
      </c>
      <c r="F17" s="95"/>
      <c r="G17" s="96">
        <f>ROUND(D17*F17,0)</f>
        <v>0</v>
      </c>
      <c r="H17" s="97">
        <v>0</v>
      </c>
      <c r="I17" s="97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6.5" x14ac:dyDescent="0.25">
      <c r="A18" s="31"/>
      <c r="B18" s="35"/>
      <c r="C18" s="40" t="s">
        <v>10</v>
      </c>
      <c r="D18" s="41">
        <f>SUM(D14:D17)</f>
        <v>16615.525679999995</v>
      </c>
      <c r="E18" s="41">
        <f>SUM(E14:E17)</f>
        <v>30</v>
      </c>
      <c r="F18" s="39"/>
      <c r="G18" s="39">
        <f>SUM(G14:G17)</f>
        <v>239984510</v>
      </c>
      <c r="H18" s="39">
        <f t="shared" ref="H18:I18" si="4">SUM(H14:H17)</f>
        <v>14658187</v>
      </c>
      <c r="I18" s="39">
        <f t="shared" si="4"/>
        <v>13076604</v>
      </c>
    </row>
    <row r="19" spans="1:27" ht="15.75" x14ac:dyDescent="0.25">
      <c r="A19" s="31"/>
      <c r="B19" s="35"/>
      <c r="C19" s="42" t="s">
        <v>11</v>
      </c>
      <c r="D19" s="43"/>
      <c r="E19" s="43"/>
      <c r="F19" s="44"/>
      <c r="G19" s="45">
        <f t="shared" ref="G19:I19" si="5">G18/10^7</f>
        <v>23.998450999999999</v>
      </c>
      <c r="H19" s="45">
        <f t="shared" si="5"/>
        <v>1.4658187</v>
      </c>
      <c r="I19" s="45">
        <f t="shared" si="5"/>
        <v>1.3076604000000001</v>
      </c>
    </row>
    <row r="20" spans="1:27" ht="15.75" customHeight="1" x14ac:dyDescent="0.25">
      <c r="A20" s="31"/>
      <c r="B20" s="31"/>
      <c r="C20" s="32"/>
      <c r="D20" s="31"/>
      <c r="E20" s="31"/>
      <c r="F20" s="46"/>
      <c r="G20" s="31"/>
      <c r="I20" s="18"/>
      <c r="J20" s="18"/>
      <c r="K20" s="19"/>
    </row>
    <row r="21" spans="1:27" ht="15.75" customHeight="1" x14ac:dyDescent="0.25">
      <c r="A21" s="31"/>
      <c r="B21" s="31"/>
      <c r="C21" s="47"/>
      <c r="D21" s="48"/>
      <c r="E21" s="49"/>
      <c r="F21" s="28"/>
      <c r="G21" s="18"/>
      <c r="H21" s="18"/>
      <c r="I21" s="19"/>
    </row>
    <row r="22" spans="1:27" ht="15.75" customHeight="1" x14ac:dyDescent="0.3">
      <c r="A22" s="31"/>
      <c r="B22" s="42" t="s">
        <v>76</v>
      </c>
      <c r="C22" s="42" t="s">
        <v>6</v>
      </c>
      <c r="D22" s="50" t="s">
        <v>32</v>
      </c>
      <c r="E22" s="51"/>
      <c r="G22" s="18"/>
      <c r="H22" s="18"/>
      <c r="I22" s="19"/>
    </row>
    <row r="23" spans="1:27" ht="15.75" customHeight="1" x14ac:dyDescent="0.25">
      <c r="A23" s="31"/>
      <c r="B23" s="35">
        <v>1</v>
      </c>
      <c r="C23" s="52" t="s">
        <v>12</v>
      </c>
      <c r="D23" s="53">
        <f>G19</f>
        <v>23.998450999999999</v>
      </c>
      <c r="E23" s="54"/>
      <c r="G23" s="18"/>
      <c r="H23" s="18"/>
      <c r="I23" s="19"/>
    </row>
    <row r="24" spans="1:27" ht="15.75" customHeight="1" x14ac:dyDescent="0.25">
      <c r="A24" s="31"/>
      <c r="B24" s="35">
        <v>2</v>
      </c>
      <c r="C24" s="55" t="s">
        <v>13</v>
      </c>
      <c r="D24" s="53">
        <f>F10</f>
        <v>13.419091699999997</v>
      </c>
      <c r="E24" s="54"/>
      <c r="G24" s="18"/>
      <c r="H24" s="18"/>
      <c r="I24" s="19"/>
    </row>
    <row r="25" spans="1:27" ht="15.75" customHeight="1" x14ac:dyDescent="0.25">
      <c r="A25" s="31"/>
      <c r="B25" s="35">
        <v>3</v>
      </c>
      <c r="C25" s="52" t="s">
        <v>14</v>
      </c>
      <c r="D25" s="53">
        <f>D23-D24</f>
        <v>10.579359300000002</v>
      </c>
      <c r="E25" s="54"/>
      <c r="G25" s="18"/>
      <c r="H25" s="18"/>
      <c r="I25" s="19"/>
    </row>
    <row r="26" spans="1:27" ht="15.75" customHeight="1" x14ac:dyDescent="0.25">
      <c r="A26" s="31"/>
      <c r="B26" s="35"/>
      <c r="C26" s="42"/>
      <c r="D26" s="43"/>
      <c r="E26" s="31"/>
      <c r="G26" s="18"/>
      <c r="H26" s="18"/>
      <c r="I26" s="19"/>
    </row>
    <row r="27" spans="1:27" ht="15.75" customHeight="1" x14ac:dyDescent="0.25">
      <c r="A27" s="31"/>
      <c r="B27" s="35"/>
      <c r="C27" s="52" t="s">
        <v>15</v>
      </c>
      <c r="D27" s="43"/>
      <c r="E27" s="31"/>
      <c r="G27" s="18"/>
      <c r="H27" s="18"/>
      <c r="I27" s="19"/>
    </row>
    <row r="28" spans="1:27" ht="15.75" customHeight="1" x14ac:dyDescent="0.25">
      <c r="A28" s="31"/>
      <c r="B28" s="35">
        <v>4</v>
      </c>
      <c r="C28" s="55" t="s">
        <v>124</v>
      </c>
      <c r="D28" s="43">
        <f>ROUND(D25*0.3,2)</f>
        <v>3.17</v>
      </c>
      <c r="E28" s="31"/>
      <c r="G28" s="18"/>
      <c r="H28" s="18"/>
      <c r="I28" s="19"/>
    </row>
    <row r="29" spans="1:27" ht="15.75" customHeight="1" x14ac:dyDescent="0.25">
      <c r="A29" s="31"/>
      <c r="B29" s="35">
        <v>5</v>
      </c>
      <c r="C29" s="52" t="s">
        <v>16</v>
      </c>
      <c r="D29" s="53">
        <f>D25-D28</f>
        <v>7.409359300000002</v>
      </c>
      <c r="E29" s="54"/>
      <c r="G29" s="18"/>
      <c r="H29" s="18"/>
      <c r="I29" s="19"/>
    </row>
    <row r="30" spans="1:27" ht="15.75" customHeight="1" x14ac:dyDescent="0.25">
      <c r="A30" s="31"/>
      <c r="B30" s="35">
        <v>6</v>
      </c>
      <c r="C30" s="56" t="s">
        <v>117</v>
      </c>
      <c r="D30" s="57">
        <f>PV(8%,1.5,0,-D29)</f>
        <v>6.6015363987309534</v>
      </c>
      <c r="E30" s="58"/>
      <c r="G30" s="18"/>
      <c r="H30" s="18"/>
      <c r="I30" s="19"/>
    </row>
    <row r="31" spans="1:27" ht="15.75" customHeight="1" x14ac:dyDescent="0.25">
      <c r="A31" s="31"/>
      <c r="B31" s="35"/>
      <c r="C31" s="59" t="s">
        <v>17</v>
      </c>
      <c r="D31" s="43"/>
      <c r="E31" s="31"/>
      <c r="G31" s="18"/>
      <c r="H31" s="18"/>
      <c r="I31" s="19"/>
    </row>
    <row r="32" spans="1:27" ht="15.75" customHeight="1" x14ac:dyDescent="0.25">
      <c r="A32" s="31"/>
      <c r="B32" s="35">
        <v>7</v>
      </c>
      <c r="C32" s="56" t="s">
        <v>18</v>
      </c>
      <c r="D32" s="44">
        <f>D10</f>
        <v>5.9751493</v>
      </c>
      <c r="E32" s="46"/>
      <c r="G32" s="18"/>
      <c r="H32" s="18"/>
      <c r="I32" s="19"/>
    </row>
    <row r="33" spans="1:11" ht="15.75" customHeight="1" x14ac:dyDescent="0.25">
      <c r="A33" s="31"/>
      <c r="B33" s="35"/>
      <c r="C33" s="56" t="s">
        <v>19</v>
      </c>
      <c r="D33" s="43"/>
      <c r="E33" s="31"/>
      <c r="G33" s="18"/>
      <c r="H33" s="18"/>
      <c r="I33" s="19"/>
    </row>
    <row r="34" spans="1:11" ht="15.75" customHeight="1" x14ac:dyDescent="0.25">
      <c r="A34" s="31"/>
      <c r="B34" s="35">
        <v>8</v>
      </c>
      <c r="C34" s="59" t="s">
        <v>20</v>
      </c>
      <c r="D34" s="44">
        <f>H19</f>
        <v>1.4658187</v>
      </c>
      <c r="E34" s="46"/>
      <c r="G34" s="18"/>
      <c r="H34" s="18"/>
      <c r="I34" s="19"/>
    </row>
    <row r="35" spans="1:11" ht="15.75" customHeight="1" x14ac:dyDescent="0.25">
      <c r="A35" s="31"/>
      <c r="B35" s="35"/>
      <c r="C35" s="47"/>
      <c r="D35" s="43"/>
      <c r="E35" s="31"/>
      <c r="G35" s="18"/>
      <c r="H35" s="18"/>
      <c r="I35" s="19"/>
    </row>
    <row r="36" spans="1:11" ht="15.75" customHeight="1" x14ac:dyDescent="0.25">
      <c r="A36" s="31"/>
      <c r="B36" s="35">
        <v>9</v>
      </c>
      <c r="C36" s="56" t="s">
        <v>21</v>
      </c>
      <c r="D36" s="60">
        <f>D30+D32-D34</f>
        <v>11.110866998730954</v>
      </c>
      <c r="E36" s="61"/>
      <c r="G36" s="18"/>
      <c r="H36" s="18"/>
      <c r="I36" s="19"/>
    </row>
    <row r="37" spans="1:11" ht="15.75" customHeight="1" x14ac:dyDescent="0.25">
      <c r="A37" s="31"/>
      <c r="B37" s="35">
        <v>10</v>
      </c>
      <c r="C37" s="59" t="s">
        <v>22</v>
      </c>
      <c r="D37" s="60">
        <f>D36*0.9</f>
        <v>9.9997802988578588</v>
      </c>
      <c r="E37" s="61"/>
      <c r="G37" s="18"/>
      <c r="H37" s="18"/>
      <c r="I37" s="19"/>
    </row>
    <row r="38" spans="1:11" ht="15.75" customHeight="1" x14ac:dyDescent="0.25">
      <c r="A38" s="31"/>
      <c r="B38" s="35">
        <v>11</v>
      </c>
      <c r="C38" s="56" t="s">
        <v>23</v>
      </c>
      <c r="D38" s="60">
        <f>D36*0.8</f>
        <v>8.888693598984764</v>
      </c>
      <c r="E38" s="61"/>
      <c r="G38" s="18"/>
      <c r="H38" s="18"/>
      <c r="I38" s="19"/>
    </row>
    <row r="39" spans="1:11" ht="15.75" customHeight="1" x14ac:dyDescent="0.25">
      <c r="C39" s="10"/>
      <c r="I39" s="18"/>
      <c r="J39" s="18"/>
      <c r="K39" s="19"/>
    </row>
    <row r="40" spans="1:11" ht="15.75" customHeight="1" x14ac:dyDescent="0.25">
      <c r="C40" s="10"/>
      <c r="I40" s="18"/>
      <c r="J40" s="18"/>
      <c r="K40" s="19"/>
    </row>
    <row r="41" spans="1:11" ht="15.75" customHeight="1" x14ac:dyDescent="0.25">
      <c r="C41" s="10"/>
      <c r="I41" s="18"/>
      <c r="J41" s="18"/>
      <c r="K41" s="19"/>
    </row>
    <row r="42" spans="1:11" ht="15.75" customHeight="1" x14ac:dyDescent="0.25">
      <c r="C42" s="10"/>
      <c r="I42" s="18"/>
      <c r="J42" s="18"/>
      <c r="K42" s="19"/>
    </row>
    <row r="43" spans="1:11" ht="15.75" customHeight="1" x14ac:dyDescent="0.25">
      <c r="C43" s="10"/>
      <c r="I43" s="18"/>
      <c r="J43" s="18"/>
      <c r="K43" s="19"/>
    </row>
    <row r="44" spans="1:11" ht="15.75" customHeight="1" x14ac:dyDescent="0.25">
      <c r="C44" s="10"/>
      <c r="I44" s="18"/>
      <c r="J44" s="18"/>
      <c r="K44" s="19"/>
    </row>
    <row r="45" spans="1:11" ht="15.75" customHeight="1" x14ac:dyDescent="0.25">
      <c r="C45" s="10"/>
      <c r="I45" s="18"/>
      <c r="J45" s="18"/>
      <c r="K45" s="19"/>
    </row>
    <row r="46" spans="1:11" ht="15.75" customHeight="1" x14ac:dyDescent="0.25">
      <c r="C46" s="10"/>
      <c r="I46" s="18"/>
      <c r="J46" s="18"/>
      <c r="K46" s="19"/>
    </row>
    <row r="47" spans="1:11" ht="15.75" customHeight="1" x14ac:dyDescent="0.25">
      <c r="C47" s="10"/>
      <c r="I47" s="18"/>
      <c r="J47" s="18"/>
      <c r="K47" s="19"/>
    </row>
    <row r="48" spans="1:11" ht="15.75" customHeight="1" x14ac:dyDescent="0.25">
      <c r="C48" s="10"/>
      <c r="I48" s="18"/>
      <c r="J48" s="18"/>
      <c r="K48" s="19"/>
    </row>
    <row r="49" spans="3:11" ht="15.75" customHeight="1" x14ac:dyDescent="0.25">
      <c r="C49" s="10"/>
      <c r="I49" s="18"/>
      <c r="J49" s="18"/>
      <c r="K49" s="19"/>
    </row>
    <row r="50" spans="3:11" ht="15.75" customHeight="1" x14ac:dyDescent="0.25">
      <c r="C50" s="10"/>
      <c r="I50" s="18"/>
      <c r="J50" s="18"/>
      <c r="K50" s="19"/>
    </row>
    <row r="51" spans="3:11" ht="15.75" customHeight="1" x14ac:dyDescent="0.25">
      <c r="C51" s="10"/>
      <c r="I51" s="18"/>
      <c r="J51" s="18"/>
      <c r="K51" s="19"/>
    </row>
    <row r="52" spans="3:11" ht="15.75" customHeight="1" x14ac:dyDescent="0.25">
      <c r="C52" s="10"/>
      <c r="I52" s="18"/>
      <c r="J52" s="18"/>
      <c r="K52" s="19"/>
    </row>
    <row r="53" spans="3:11" ht="15.75" customHeight="1" x14ac:dyDescent="0.25">
      <c r="C53" s="10"/>
      <c r="I53" s="18"/>
      <c r="J53" s="18"/>
      <c r="K53" s="19"/>
    </row>
    <row r="54" spans="3:11" ht="15.75" customHeight="1" x14ac:dyDescent="0.25">
      <c r="C54" s="10"/>
      <c r="I54" s="18"/>
      <c r="J54" s="18"/>
      <c r="K54" s="19"/>
    </row>
    <row r="55" spans="3:11" ht="15.75" customHeight="1" x14ac:dyDescent="0.25">
      <c r="C55" s="10"/>
      <c r="I55" s="18"/>
      <c r="J55" s="18"/>
      <c r="K55" s="19"/>
    </row>
    <row r="56" spans="3:11" ht="15.75" customHeight="1" x14ac:dyDescent="0.25">
      <c r="C56" s="10"/>
      <c r="I56" s="18"/>
      <c r="J56" s="18"/>
      <c r="K56" s="19"/>
    </row>
    <row r="57" spans="3:11" ht="15.75" customHeight="1" x14ac:dyDescent="0.25">
      <c r="C57" s="10"/>
      <c r="I57" s="18"/>
      <c r="J57" s="18"/>
      <c r="K57" s="19"/>
    </row>
    <row r="58" spans="3:11" ht="15.75" customHeight="1" x14ac:dyDescent="0.25">
      <c r="C58" s="10"/>
      <c r="I58" s="18"/>
      <c r="J58" s="18"/>
      <c r="K58" s="19"/>
    </row>
    <row r="59" spans="3:11" ht="15.75" customHeight="1" x14ac:dyDescent="0.25">
      <c r="C59" s="10"/>
      <c r="I59" s="18"/>
      <c r="J59" s="18"/>
      <c r="K59" s="19"/>
    </row>
    <row r="60" spans="3:11" ht="15.75" customHeight="1" x14ac:dyDescent="0.25">
      <c r="C60" s="10"/>
      <c r="I60" s="18"/>
      <c r="J60" s="18"/>
      <c r="K60" s="19"/>
    </row>
    <row r="61" spans="3:11" ht="15.75" customHeight="1" x14ac:dyDescent="0.25">
      <c r="C61" s="10"/>
      <c r="I61" s="18"/>
      <c r="J61" s="18"/>
      <c r="K61" s="19"/>
    </row>
    <row r="62" spans="3:11" ht="15.75" customHeight="1" x14ac:dyDescent="0.25">
      <c r="C62" s="10"/>
      <c r="I62" s="18"/>
      <c r="J62" s="18"/>
      <c r="K62" s="19"/>
    </row>
    <row r="63" spans="3:11" ht="15.75" customHeight="1" x14ac:dyDescent="0.25">
      <c r="C63" s="10"/>
      <c r="I63" s="18"/>
      <c r="J63" s="18"/>
      <c r="K63" s="19"/>
    </row>
    <row r="64" spans="3:11" ht="15.75" customHeight="1" x14ac:dyDescent="0.25">
      <c r="C64" s="10"/>
      <c r="I64" s="18"/>
      <c r="J64" s="18"/>
      <c r="K64" s="19"/>
    </row>
    <row r="65" spans="3:11" ht="15.75" customHeight="1" x14ac:dyDescent="0.25">
      <c r="C65" s="10"/>
      <c r="I65" s="18"/>
      <c r="J65" s="18"/>
      <c r="K65" s="19"/>
    </row>
    <row r="66" spans="3:11" ht="15.75" customHeight="1" x14ac:dyDescent="0.25">
      <c r="C66" s="10"/>
      <c r="I66" s="18"/>
      <c r="J66" s="18"/>
      <c r="K66" s="19"/>
    </row>
    <row r="67" spans="3:11" ht="15.75" customHeight="1" x14ac:dyDescent="0.25">
      <c r="C67" s="10"/>
      <c r="I67" s="18"/>
      <c r="J67" s="18"/>
      <c r="K67" s="19"/>
    </row>
    <row r="68" spans="3:11" ht="15.75" customHeight="1" x14ac:dyDescent="0.25">
      <c r="C68" s="10"/>
      <c r="I68" s="18"/>
      <c r="J68" s="18"/>
      <c r="K68" s="19"/>
    </row>
    <row r="69" spans="3:11" ht="15.75" customHeight="1" x14ac:dyDescent="0.25">
      <c r="C69" s="10"/>
      <c r="I69" s="18"/>
      <c r="J69" s="18"/>
      <c r="K69" s="19"/>
    </row>
    <row r="70" spans="3:11" ht="15.75" customHeight="1" x14ac:dyDescent="0.25">
      <c r="C70" s="10"/>
      <c r="I70" s="18"/>
      <c r="J70" s="18"/>
      <c r="K70" s="19"/>
    </row>
    <row r="71" spans="3:11" ht="15.75" customHeight="1" x14ac:dyDescent="0.25">
      <c r="C71" s="10"/>
      <c r="I71" s="18"/>
      <c r="J71" s="18"/>
      <c r="K71" s="19"/>
    </row>
    <row r="72" spans="3:11" ht="15.75" customHeight="1" x14ac:dyDescent="0.25">
      <c r="C72" s="10"/>
      <c r="I72" s="18"/>
      <c r="J72" s="18"/>
      <c r="K72" s="19"/>
    </row>
    <row r="73" spans="3:11" ht="15.75" customHeight="1" x14ac:dyDescent="0.25">
      <c r="C73" s="10"/>
      <c r="I73" s="18"/>
      <c r="J73" s="18"/>
      <c r="K73" s="19"/>
    </row>
    <row r="74" spans="3:11" ht="15.75" customHeight="1" x14ac:dyDescent="0.25">
      <c r="C74" s="10"/>
      <c r="I74" s="18"/>
      <c r="J74" s="18"/>
      <c r="K74" s="19"/>
    </row>
    <row r="75" spans="3:11" ht="15.75" customHeight="1" x14ac:dyDescent="0.25">
      <c r="C75" s="10"/>
      <c r="I75" s="18"/>
      <c r="J75" s="18"/>
      <c r="K75" s="19"/>
    </row>
    <row r="76" spans="3:11" ht="15.75" customHeight="1" x14ac:dyDescent="0.25">
      <c r="C76" s="10"/>
      <c r="I76" s="18"/>
      <c r="J76" s="18"/>
      <c r="K76" s="19"/>
    </row>
    <row r="77" spans="3:11" ht="15.75" customHeight="1" x14ac:dyDescent="0.25">
      <c r="C77" s="10"/>
      <c r="I77" s="18"/>
      <c r="J77" s="18"/>
      <c r="K77" s="19"/>
    </row>
    <row r="78" spans="3:11" ht="15.75" customHeight="1" x14ac:dyDescent="0.25">
      <c r="C78" s="10"/>
      <c r="I78" s="18"/>
      <c r="J78" s="18"/>
      <c r="K78" s="19"/>
    </row>
    <row r="79" spans="3:11" ht="15.75" customHeight="1" x14ac:dyDescent="0.25">
      <c r="C79" s="10"/>
      <c r="I79" s="18"/>
      <c r="J79" s="18"/>
      <c r="K79" s="19"/>
    </row>
    <row r="80" spans="3:11" ht="15.75" customHeight="1" x14ac:dyDescent="0.25">
      <c r="C80" s="10"/>
      <c r="I80" s="18"/>
      <c r="J80" s="18"/>
      <c r="K80" s="19"/>
    </row>
    <row r="81" spans="3:11" ht="15.75" customHeight="1" x14ac:dyDescent="0.25">
      <c r="C81" s="10"/>
      <c r="I81" s="18"/>
      <c r="J81" s="18"/>
      <c r="K81" s="19"/>
    </row>
    <row r="82" spans="3:11" ht="15.75" customHeight="1" x14ac:dyDescent="0.25">
      <c r="C82" s="10"/>
      <c r="I82" s="18"/>
      <c r="J82" s="18"/>
      <c r="K82" s="19"/>
    </row>
    <row r="83" spans="3:11" ht="15.75" customHeight="1" x14ac:dyDescent="0.25">
      <c r="C83" s="10"/>
      <c r="I83" s="18"/>
      <c r="J83" s="18"/>
      <c r="K83" s="19"/>
    </row>
    <row r="84" spans="3:11" ht="15.75" customHeight="1" x14ac:dyDescent="0.25">
      <c r="C84" s="10"/>
      <c r="I84" s="18"/>
      <c r="J84" s="18"/>
      <c r="K84" s="19"/>
    </row>
    <row r="85" spans="3:11" ht="15.75" customHeight="1" x14ac:dyDescent="0.25">
      <c r="C85" s="10"/>
      <c r="I85" s="18"/>
      <c r="J85" s="18"/>
      <c r="K85" s="19"/>
    </row>
    <row r="86" spans="3:11" ht="15.75" customHeight="1" x14ac:dyDescent="0.25">
      <c r="C86" s="10"/>
      <c r="I86" s="18"/>
      <c r="J86" s="18"/>
      <c r="K86" s="19"/>
    </row>
    <row r="87" spans="3:11" ht="15.75" customHeight="1" x14ac:dyDescent="0.25">
      <c r="C87" s="10"/>
      <c r="I87" s="18"/>
      <c r="J87" s="18"/>
      <c r="K87" s="19"/>
    </row>
    <row r="88" spans="3:11" ht="15.75" customHeight="1" x14ac:dyDescent="0.25">
      <c r="C88" s="10"/>
      <c r="I88" s="18"/>
      <c r="J88" s="18"/>
      <c r="K88" s="19"/>
    </row>
    <row r="89" spans="3:11" ht="15.75" customHeight="1" x14ac:dyDescent="0.25">
      <c r="C89" s="10"/>
      <c r="I89" s="18"/>
      <c r="J89" s="18"/>
      <c r="K89" s="19"/>
    </row>
    <row r="90" spans="3:11" ht="15.75" customHeight="1" x14ac:dyDescent="0.25">
      <c r="C90" s="10"/>
      <c r="I90" s="18"/>
      <c r="J90" s="18"/>
      <c r="K90" s="19"/>
    </row>
    <row r="91" spans="3:11" ht="15.75" customHeight="1" x14ac:dyDescent="0.25">
      <c r="C91" s="10"/>
      <c r="I91" s="18"/>
      <c r="J91" s="18"/>
      <c r="K91" s="19"/>
    </row>
    <row r="92" spans="3:11" ht="15.75" customHeight="1" x14ac:dyDescent="0.25">
      <c r="C92" s="10"/>
      <c r="I92" s="18"/>
      <c r="J92" s="18"/>
      <c r="K92" s="19"/>
    </row>
    <row r="93" spans="3:11" ht="15.75" customHeight="1" x14ac:dyDescent="0.25">
      <c r="C93" s="10"/>
      <c r="I93" s="18"/>
      <c r="J93" s="18"/>
      <c r="K93" s="19"/>
    </row>
    <row r="94" spans="3:11" ht="15.75" customHeight="1" x14ac:dyDescent="0.25">
      <c r="C94" s="10"/>
      <c r="I94" s="18"/>
      <c r="J94" s="18"/>
      <c r="K94" s="19"/>
    </row>
    <row r="95" spans="3:11" ht="15.75" customHeight="1" x14ac:dyDescent="0.25">
      <c r="C95" s="10"/>
      <c r="I95" s="18"/>
      <c r="J95" s="18"/>
      <c r="K95" s="19"/>
    </row>
    <row r="96" spans="3:11" ht="15.75" customHeight="1" x14ac:dyDescent="0.25">
      <c r="C96" s="10"/>
      <c r="I96" s="18"/>
      <c r="J96" s="18"/>
      <c r="K96" s="19"/>
    </row>
    <row r="97" spans="3:11" ht="15.75" customHeight="1" x14ac:dyDescent="0.25">
      <c r="C97" s="10"/>
      <c r="I97" s="18"/>
      <c r="J97" s="18"/>
      <c r="K97" s="19"/>
    </row>
    <row r="98" spans="3:11" ht="15.75" customHeight="1" x14ac:dyDescent="0.25">
      <c r="C98" s="10"/>
      <c r="I98" s="18"/>
      <c r="J98" s="18"/>
      <c r="K98" s="19"/>
    </row>
    <row r="99" spans="3:11" ht="15.75" customHeight="1" x14ac:dyDescent="0.25">
      <c r="C99" s="10"/>
      <c r="I99" s="18"/>
      <c r="J99" s="18"/>
      <c r="K99" s="19"/>
    </row>
    <row r="100" spans="3:11" ht="15.75" customHeight="1" x14ac:dyDescent="0.25">
      <c r="C100" s="10"/>
      <c r="I100" s="18"/>
      <c r="J100" s="18"/>
      <c r="K100" s="19"/>
    </row>
    <row r="101" spans="3:11" ht="15.75" customHeight="1" x14ac:dyDescent="0.25">
      <c r="C101" s="10"/>
      <c r="I101" s="18"/>
      <c r="J101" s="18"/>
      <c r="K101" s="19"/>
    </row>
    <row r="102" spans="3:11" ht="15.75" customHeight="1" x14ac:dyDescent="0.25">
      <c r="C102" s="10"/>
      <c r="I102" s="18"/>
      <c r="J102" s="18"/>
      <c r="K102" s="19"/>
    </row>
    <row r="103" spans="3:11" ht="15.75" customHeight="1" x14ac:dyDescent="0.25">
      <c r="C103" s="10"/>
      <c r="I103" s="18"/>
      <c r="J103" s="18"/>
      <c r="K103" s="19"/>
    </row>
    <row r="104" spans="3:11" ht="15.75" customHeight="1" x14ac:dyDescent="0.25">
      <c r="C104" s="10"/>
      <c r="I104" s="18"/>
      <c r="J104" s="18"/>
      <c r="K104" s="19"/>
    </row>
    <row r="105" spans="3:11" ht="15.75" customHeight="1" x14ac:dyDescent="0.25">
      <c r="C105" s="10"/>
      <c r="I105" s="18"/>
      <c r="J105" s="18"/>
      <c r="K105" s="19"/>
    </row>
    <row r="106" spans="3:11" ht="15.75" customHeight="1" x14ac:dyDescent="0.25">
      <c r="C106" s="10"/>
      <c r="I106" s="18"/>
      <c r="J106" s="18"/>
      <c r="K106" s="19"/>
    </row>
    <row r="107" spans="3:11" ht="15.75" customHeight="1" x14ac:dyDescent="0.25">
      <c r="C107" s="10"/>
      <c r="I107" s="18"/>
      <c r="J107" s="18"/>
      <c r="K107" s="19"/>
    </row>
    <row r="108" spans="3:11" ht="15.75" customHeight="1" x14ac:dyDescent="0.25">
      <c r="C108" s="10"/>
      <c r="I108" s="18"/>
      <c r="J108" s="18"/>
      <c r="K108" s="19"/>
    </row>
    <row r="109" spans="3:11" ht="15.75" customHeight="1" x14ac:dyDescent="0.25">
      <c r="C109" s="10"/>
      <c r="I109" s="18"/>
      <c r="J109" s="18"/>
      <c r="K109" s="19"/>
    </row>
    <row r="110" spans="3:11" ht="15.75" customHeight="1" x14ac:dyDescent="0.25">
      <c r="C110" s="10"/>
      <c r="I110" s="18"/>
      <c r="J110" s="18"/>
      <c r="K110" s="19"/>
    </row>
    <row r="111" spans="3:11" ht="15.75" customHeight="1" x14ac:dyDescent="0.25">
      <c r="C111" s="10"/>
      <c r="I111" s="18"/>
      <c r="J111" s="18"/>
      <c r="K111" s="19"/>
    </row>
    <row r="112" spans="3:11" ht="15.75" customHeight="1" x14ac:dyDescent="0.25">
      <c r="C112" s="10"/>
      <c r="I112" s="18"/>
      <c r="J112" s="18"/>
      <c r="K112" s="19"/>
    </row>
    <row r="113" spans="3:11" ht="15.75" customHeight="1" x14ac:dyDescent="0.25">
      <c r="C113" s="10"/>
      <c r="I113" s="18"/>
      <c r="J113" s="18"/>
      <c r="K113" s="19"/>
    </row>
    <row r="114" spans="3:11" ht="15.75" customHeight="1" x14ac:dyDescent="0.25">
      <c r="C114" s="10"/>
      <c r="I114" s="18"/>
      <c r="J114" s="18"/>
      <c r="K114" s="19"/>
    </row>
    <row r="115" spans="3:11" ht="15.75" customHeight="1" x14ac:dyDescent="0.25">
      <c r="C115" s="10"/>
      <c r="I115" s="18"/>
      <c r="J115" s="18"/>
      <c r="K115" s="19"/>
    </row>
    <row r="116" spans="3:11" ht="15.75" customHeight="1" x14ac:dyDescent="0.25">
      <c r="C116" s="10"/>
      <c r="I116" s="18"/>
      <c r="J116" s="18"/>
      <c r="K116" s="19"/>
    </row>
    <row r="117" spans="3:11" ht="15.75" customHeight="1" x14ac:dyDescent="0.25">
      <c r="C117" s="10"/>
      <c r="I117" s="18"/>
      <c r="J117" s="18"/>
      <c r="K117" s="19"/>
    </row>
    <row r="118" spans="3:11" ht="15.75" customHeight="1" x14ac:dyDescent="0.25">
      <c r="C118" s="10"/>
      <c r="I118" s="18"/>
      <c r="J118" s="18"/>
      <c r="K118" s="19"/>
    </row>
    <row r="119" spans="3:11" ht="15.75" customHeight="1" x14ac:dyDescent="0.25">
      <c r="C119" s="10"/>
      <c r="I119" s="18"/>
      <c r="J119" s="18"/>
      <c r="K119" s="19"/>
    </row>
    <row r="120" spans="3:11" ht="15.75" customHeight="1" x14ac:dyDescent="0.25">
      <c r="C120" s="10"/>
      <c r="I120" s="18"/>
      <c r="J120" s="18"/>
      <c r="K120" s="19"/>
    </row>
    <row r="121" spans="3:11" ht="15.75" customHeight="1" x14ac:dyDescent="0.25">
      <c r="C121" s="10"/>
      <c r="I121" s="18"/>
      <c r="J121" s="18"/>
      <c r="K121" s="19"/>
    </row>
    <row r="122" spans="3:11" ht="15.75" customHeight="1" x14ac:dyDescent="0.25">
      <c r="C122" s="10"/>
      <c r="I122" s="18"/>
      <c r="J122" s="18"/>
      <c r="K122" s="19"/>
    </row>
    <row r="123" spans="3:11" ht="15.75" customHeight="1" x14ac:dyDescent="0.25">
      <c r="C123" s="10"/>
      <c r="I123" s="18"/>
      <c r="J123" s="18"/>
      <c r="K123" s="19"/>
    </row>
    <row r="124" spans="3:11" ht="15.75" customHeight="1" x14ac:dyDescent="0.25">
      <c r="C124" s="10"/>
      <c r="I124" s="18"/>
      <c r="J124" s="18"/>
      <c r="K124" s="19"/>
    </row>
    <row r="125" spans="3:11" ht="15.75" customHeight="1" x14ac:dyDescent="0.25">
      <c r="C125" s="10"/>
      <c r="I125" s="18"/>
      <c r="J125" s="18"/>
      <c r="K125" s="19"/>
    </row>
    <row r="126" spans="3:11" ht="15.75" customHeight="1" x14ac:dyDescent="0.25">
      <c r="C126" s="10"/>
      <c r="I126" s="18"/>
      <c r="J126" s="18"/>
      <c r="K126" s="19"/>
    </row>
    <row r="127" spans="3:11" ht="15.75" customHeight="1" x14ac:dyDescent="0.25">
      <c r="C127" s="10"/>
      <c r="I127" s="18"/>
      <c r="J127" s="18"/>
      <c r="K127" s="19"/>
    </row>
    <row r="128" spans="3:11" ht="15.75" customHeight="1" x14ac:dyDescent="0.25">
      <c r="C128" s="10"/>
      <c r="I128" s="18"/>
      <c r="J128" s="18"/>
      <c r="K128" s="19"/>
    </row>
    <row r="129" spans="3:11" ht="15.75" customHeight="1" x14ac:dyDescent="0.25">
      <c r="C129" s="10"/>
      <c r="I129" s="18"/>
      <c r="J129" s="18"/>
      <c r="K129" s="19"/>
    </row>
    <row r="130" spans="3:11" ht="15.75" customHeight="1" x14ac:dyDescent="0.25">
      <c r="C130" s="10"/>
      <c r="I130" s="18"/>
      <c r="J130" s="18"/>
      <c r="K130" s="19"/>
    </row>
    <row r="131" spans="3:11" ht="15.75" customHeight="1" x14ac:dyDescent="0.25">
      <c r="C131" s="10"/>
      <c r="I131" s="18"/>
      <c r="J131" s="18"/>
      <c r="K131" s="19"/>
    </row>
    <row r="132" spans="3:11" ht="15.75" customHeight="1" x14ac:dyDescent="0.25">
      <c r="C132" s="10"/>
      <c r="I132" s="18"/>
      <c r="J132" s="18"/>
      <c r="K132" s="19"/>
    </row>
    <row r="133" spans="3:11" ht="15.75" customHeight="1" x14ac:dyDescent="0.25">
      <c r="C133" s="10"/>
      <c r="I133" s="18"/>
      <c r="J133" s="18"/>
      <c r="K133" s="19"/>
    </row>
    <row r="134" spans="3:11" ht="15.75" customHeight="1" x14ac:dyDescent="0.25">
      <c r="C134" s="10"/>
      <c r="I134" s="18"/>
      <c r="J134" s="18"/>
      <c r="K134" s="19"/>
    </row>
    <row r="135" spans="3:11" ht="15.75" customHeight="1" x14ac:dyDescent="0.25">
      <c r="C135" s="10"/>
      <c r="I135" s="18"/>
      <c r="J135" s="18"/>
      <c r="K135" s="19"/>
    </row>
    <row r="136" spans="3:11" ht="15.75" customHeight="1" x14ac:dyDescent="0.25">
      <c r="C136" s="10"/>
      <c r="I136" s="18"/>
      <c r="J136" s="18"/>
      <c r="K136" s="19"/>
    </row>
    <row r="137" spans="3:11" ht="15.75" customHeight="1" x14ac:dyDescent="0.25">
      <c r="C137" s="10"/>
      <c r="I137" s="18"/>
      <c r="J137" s="18"/>
      <c r="K137" s="19"/>
    </row>
    <row r="138" spans="3:11" ht="15.75" customHeight="1" x14ac:dyDescent="0.25">
      <c r="C138" s="10"/>
      <c r="I138" s="18"/>
      <c r="J138" s="18"/>
      <c r="K138" s="19"/>
    </row>
    <row r="139" spans="3:11" ht="15.75" customHeight="1" x14ac:dyDescent="0.25">
      <c r="C139" s="10"/>
      <c r="I139" s="18"/>
      <c r="J139" s="18"/>
      <c r="K139" s="19"/>
    </row>
    <row r="140" spans="3:11" ht="15.75" customHeight="1" x14ac:dyDescent="0.25">
      <c r="C140" s="10"/>
      <c r="I140" s="18"/>
      <c r="J140" s="18"/>
      <c r="K140" s="19"/>
    </row>
    <row r="141" spans="3:11" ht="15.75" customHeight="1" x14ac:dyDescent="0.25">
      <c r="C141" s="10"/>
      <c r="I141" s="18"/>
      <c r="J141" s="18"/>
      <c r="K141" s="19"/>
    </row>
    <row r="142" spans="3:11" ht="15.75" customHeight="1" x14ac:dyDescent="0.25">
      <c r="C142" s="10"/>
      <c r="I142" s="18"/>
      <c r="J142" s="18"/>
      <c r="K142" s="19"/>
    </row>
    <row r="143" spans="3:11" ht="15.75" customHeight="1" x14ac:dyDescent="0.25">
      <c r="C143" s="10"/>
      <c r="I143" s="18"/>
      <c r="J143" s="18"/>
      <c r="K143" s="19"/>
    </row>
    <row r="144" spans="3:11" ht="15.75" customHeight="1" x14ac:dyDescent="0.25">
      <c r="C144" s="10"/>
      <c r="I144" s="18"/>
      <c r="J144" s="18"/>
      <c r="K144" s="19"/>
    </row>
    <row r="145" spans="3:11" ht="15.75" customHeight="1" x14ac:dyDescent="0.25">
      <c r="C145" s="10"/>
      <c r="I145" s="18"/>
      <c r="J145" s="18"/>
      <c r="K145" s="19"/>
    </row>
    <row r="146" spans="3:11" ht="15.75" customHeight="1" x14ac:dyDescent="0.25">
      <c r="C146" s="10"/>
      <c r="I146" s="18"/>
      <c r="J146" s="18"/>
      <c r="K146" s="19"/>
    </row>
    <row r="147" spans="3:11" ht="15.75" customHeight="1" x14ac:dyDescent="0.25">
      <c r="C147" s="10"/>
      <c r="I147" s="18"/>
      <c r="J147" s="18"/>
      <c r="K147" s="19"/>
    </row>
    <row r="148" spans="3:11" ht="15.75" customHeight="1" x14ac:dyDescent="0.25">
      <c r="C148" s="10"/>
      <c r="I148" s="18"/>
      <c r="J148" s="18"/>
      <c r="K148" s="19"/>
    </row>
    <row r="149" spans="3:11" ht="15.75" customHeight="1" x14ac:dyDescent="0.25">
      <c r="C149" s="10"/>
      <c r="I149" s="18"/>
      <c r="J149" s="18"/>
      <c r="K149" s="19"/>
    </row>
    <row r="150" spans="3:11" ht="15.75" customHeight="1" x14ac:dyDescent="0.25">
      <c r="C150" s="10"/>
      <c r="I150" s="18"/>
      <c r="J150" s="18"/>
      <c r="K150" s="19"/>
    </row>
    <row r="151" spans="3:11" ht="15.75" customHeight="1" x14ac:dyDescent="0.25">
      <c r="C151" s="10"/>
      <c r="I151" s="18"/>
      <c r="J151" s="18"/>
      <c r="K151" s="19"/>
    </row>
    <row r="152" spans="3:11" ht="15.75" customHeight="1" x14ac:dyDescent="0.25">
      <c r="C152" s="10"/>
      <c r="I152" s="18"/>
      <c r="J152" s="18"/>
      <c r="K152" s="19"/>
    </row>
    <row r="153" spans="3:11" ht="15.75" customHeight="1" x14ac:dyDescent="0.25">
      <c r="C153" s="10"/>
      <c r="I153" s="18"/>
      <c r="J153" s="18"/>
      <c r="K153" s="19"/>
    </row>
    <row r="154" spans="3:11" ht="15.75" customHeight="1" x14ac:dyDescent="0.25">
      <c r="C154" s="10"/>
      <c r="I154" s="18"/>
      <c r="J154" s="18"/>
      <c r="K154" s="19"/>
    </row>
    <row r="155" spans="3:11" ht="15.75" customHeight="1" x14ac:dyDescent="0.25">
      <c r="C155" s="10"/>
      <c r="I155" s="18"/>
      <c r="J155" s="18"/>
      <c r="K155" s="19"/>
    </row>
    <row r="156" spans="3:11" ht="15.75" customHeight="1" x14ac:dyDescent="0.25">
      <c r="C156" s="10"/>
      <c r="I156" s="18"/>
      <c r="J156" s="18"/>
      <c r="K156" s="19"/>
    </row>
    <row r="157" spans="3:11" ht="15.75" customHeight="1" x14ac:dyDescent="0.25">
      <c r="C157" s="10"/>
      <c r="I157" s="18"/>
      <c r="J157" s="18"/>
      <c r="K157" s="19"/>
    </row>
    <row r="158" spans="3:11" ht="15.75" customHeight="1" x14ac:dyDescent="0.25">
      <c r="C158" s="10"/>
      <c r="I158" s="18"/>
      <c r="J158" s="18"/>
      <c r="K158" s="19"/>
    </row>
    <row r="159" spans="3:11" ht="15.75" customHeight="1" x14ac:dyDescent="0.25">
      <c r="C159" s="10"/>
      <c r="I159" s="18"/>
      <c r="J159" s="18"/>
      <c r="K159" s="19"/>
    </row>
    <row r="160" spans="3:11" ht="15.75" customHeight="1" x14ac:dyDescent="0.25">
      <c r="C160" s="10"/>
      <c r="I160" s="18"/>
      <c r="J160" s="18"/>
      <c r="K160" s="19"/>
    </row>
    <row r="161" spans="3:11" ht="15.75" customHeight="1" x14ac:dyDescent="0.25">
      <c r="C161" s="10"/>
      <c r="I161" s="18"/>
      <c r="J161" s="18"/>
      <c r="K161" s="19"/>
    </row>
    <row r="162" spans="3:11" ht="15.75" customHeight="1" x14ac:dyDescent="0.25">
      <c r="C162" s="10"/>
      <c r="I162" s="18"/>
      <c r="J162" s="18"/>
      <c r="K162" s="19"/>
    </row>
    <row r="163" spans="3:11" ht="15.75" customHeight="1" x14ac:dyDescent="0.25">
      <c r="C163" s="10"/>
      <c r="I163" s="18"/>
      <c r="J163" s="18"/>
      <c r="K163" s="19"/>
    </row>
    <row r="164" spans="3:11" ht="15.75" customHeight="1" x14ac:dyDescent="0.25">
      <c r="C164" s="10"/>
      <c r="I164" s="18"/>
      <c r="J164" s="18"/>
      <c r="K164" s="19"/>
    </row>
    <row r="165" spans="3:11" ht="15.75" customHeight="1" x14ac:dyDescent="0.25">
      <c r="C165" s="10"/>
      <c r="I165" s="18"/>
      <c r="J165" s="18"/>
      <c r="K165" s="19"/>
    </row>
    <row r="166" spans="3:11" ht="15.75" customHeight="1" x14ac:dyDescent="0.25">
      <c r="C166" s="10"/>
      <c r="I166" s="18"/>
      <c r="J166" s="18"/>
      <c r="K166" s="19"/>
    </row>
    <row r="167" spans="3:11" ht="15.75" customHeight="1" x14ac:dyDescent="0.25">
      <c r="C167" s="10"/>
      <c r="I167" s="18"/>
      <c r="J167" s="18"/>
      <c r="K167" s="19"/>
    </row>
    <row r="168" spans="3:11" ht="15.75" customHeight="1" x14ac:dyDescent="0.25">
      <c r="C168" s="10"/>
      <c r="I168" s="18"/>
      <c r="J168" s="18"/>
      <c r="K168" s="19"/>
    </row>
    <row r="169" spans="3:11" ht="15.75" customHeight="1" x14ac:dyDescent="0.25">
      <c r="C169" s="10"/>
      <c r="I169" s="18"/>
      <c r="J169" s="18"/>
      <c r="K169" s="19"/>
    </row>
    <row r="170" spans="3:11" ht="15.75" customHeight="1" x14ac:dyDescent="0.25">
      <c r="C170" s="10"/>
      <c r="I170" s="18"/>
      <c r="J170" s="18"/>
      <c r="K170" s="19"/>
    </row>
    <row r="171" spans="3:11" ht="15.75" customHeight="1" x14ac:dyDescent="0.25">
      <c r="C171" s="10"/>
      <c r="I171" s="18"/>
      <c r="J171" s="18"/>
      <c r="K171" s="19"/>
    </row>
    <row r="172" spans="3:11" ht="15.75" customHeight="1" x14ac:dyDescent="0.25">
      <c r="C172" s="10"/>
      <c r="I172" s="18"/>
      <c r="J172" s="18"/>
      <c r="K172" s="19"/>
    </row>
    <row r="173" spans="3:11" ht="15.75" customHeight="1" x14ac:dyDescent="0.25">
      <c r="C173" s="10"/>
      <c r="I173" s="18"/>
      <c r="J173" s="18"/>
      <c r="K173" s="19"/>
    </row>
    <row r="174" spans="3:11" ht="15.75" customHeight="1" x14ac:dyDescent="0.25">
      <c r="C174" s="10"/>
      <c r="I174" s="18"/>
      <c r="J174" s="18"/>
      <c r="K174" s="19"/>
    </row>
    <row r="175" spans="3:11" ht="15.75" customHeight="1" x14ac:dyDescent="0.25">
      <c r="C175" s="10"/>
      <c r="I175" s="18"/>
      <c r="J175" s="18"/>
      <c r="K175" s="19"/>
    </row>
    <row r="176" spans="3:11" ht="15.75" customHeight="1" x14ac:dyDescent="0.25">
      <c r="C176" s="10"/>
      <c r="I176" s="18"/>
      <c r="J176" s="18"/>
      <c r="K176" s="19"/>
    </row>
    <row r="177" spans="3:11" ht="15.75" customHeight="1" x14ac:dyDescent="0.25">
      <c r="C177" s="10"/>
      <c r="I177" s="18"/>
      <c r="J177" s="18"/>
      <c r="K177" s="19"/>
    </row>
    <row r="178" spans="3:11" ht="15.75" customHeight="1" x14ac:dyDescent="0.25">
      <c r="C178" s="10"/>
      <c r="I178" s="18"/>
      <c r="J178" s="18"/>
      <c r="K178" s="19"/>
    </row>
    <row r="179" spans="3:11" ht="15.75" customHeight="1" x14ac:dyDescent="0.25">
      <c r="C179" s="10"/>
      <c r="I179" s="18"/>
      <c r="J179" s="18"/>
      <c r="K179" s="19"/>
    </row>
    <row r="180" spans="3:11" ht="15.75" customHeight="1" x14ac:dyDescent="0.25">
      <c r="C180" s="10"/>
      <c r="I180" s="18"/>
      <c r="J180" s="18"/>
      <c r="K180" s="19"/>
    </row>
    <row r="181" spans="3:11" ht="15.75" customHeight="1" x14ac:dyDescent="0.25">
      <c r="C181" s="10"/>
      <c r="I181" s="18"/>
      <c r="J181" s="18"/>
      <c r="K181" s="19"/>
    </row>
    <row r="182" spans="3:11" ht="15.75" customHeight="1" x14ac:dyDescent="0.25">
      <c r="C182" s="10"/>
      <c r="I182" s="18"/>
      <c r="J182" s="18"/>
      <c r="K182" s="19"/>
    </row>
    <row r="183" spans="3:11" ht="15.75" customHeight="1" x14ac:dyDescent="0.25">
      <c r="C183" s="10"/>
      <c r="I183" s="18"/>
      <c r="J183" s="18"/>
      <c r="K183" s="19"/>
    </row>
    <row r="184" spans="3:11" ht="15.75" customHeight="1" x14ac:dyDescent="0.25">
      <c r="C184" s="10"/>
      <c r="I184" s="18"/>
      <c r="J184" s="18"/>
      <c r="K184" s="19"/>
    </row>
    <row r="185" spans="3:11" ht="15.75" customHeight="1" x14ac:dyDescent="0.25">
      <c r="C185" s="10"/>
      <c r="I185" s="18"/>
      <c r="J185" s="18"/>
      <c r="K185" s="19"/>
    </row>
    <row r="186" spans="3:11" ht="15.75" customHeight="1" x14ac:dyDescent="0.25">
      <c r="C186" s="10"/>
      <c r="I186" s="18"/>
      <c r="J186" s="18"/>
      <c r="K186" s="19"/>
    </row>
    <row r="187" spans="3:11" ht="15.75" customHeight="1" x14ac:dyDescent="0.25">
      <c r="C187" s="10"/>
      <c r="I187" s="18"/>
      <c r="J187" s="18"/>
      <c r="K187" s="19"/>
    </row>
    <row r="188" spans="3:11" ht="15.75" customHeight="1" x14ac:dyDescent="0.25">
      <c r="C188" s="10"/>
      <c r="I188" s="18"/>
      <c r="J188" s="18"/>
      <c r="K188" s="19"/>
    </row>
    <row r="189" spans="3:11" ht="15.75" customHeight="1" x14ac:dyDescent="0.25">
      <c r="C189" s="10"/>
      <c r="I189" s="18"/>
      <c r="J189" s="18"/>
      <c r="K189" s="19"/>
    </row>
    <row r="190" spans="3:11" ht="15.75" customHeight="1" x14ac:dyDescent="0.25">
      <c r="C190" s="10"/>
      <c r="I190" s="18"/>
      <c r="J190" s="18"/>
      <c r="K190" s="19"/>
    </row>
    <row r="191" spans="3:11" ht="15.75" customHeight="1" x14ac:dyDescent="0.25">
      <c r="C191" s="10"/>
      <c r="I191" s="18"/>
      <c r="J191" s="18"/>
      <c r="K191" s="19"/>
    </row>
    <row r="192" spans="3:11" ht="15.75" customHeight="1" x14ac:dyDescent="0.25">
      <c r="C192" s="10"/>
      <c r="I192" s="18"/>
      <c r="J192" s="18"/>
      <c r="K192" s="19"/>
    </row>
    <row r="193" spans="3:11" ht="15.75" customHeight="1" x14ac:dyDescent="0.25">
      <c r="C193" s="10"/>
      <c r="I193" s="18"/>
      <c r="J193" s="18"/>
      <c r="K193" s="19"/>
    </row>
    <row r="194" spans="3:11" ht="15.75" customHeight="1" x14ac:dyDescent="0.25">
      <c r="C194" s="10"/>
      <c r="I194" s="18"/>
      <c r="J194" s="18"/>
      <c r="K194" s="19"/>
    </row>
    <row r="195" spans="3:11" ht="15.75" customHeight="1" x14ac:dyDescent="0.25">
      <c r="C195" s="10"/>
      <c r="I195" s="18"/>
      <c r="J195" s="18"/>
      <c r="K195" s="19"/>
    </row>
    <row r="196" spans="3:11" ht="15.75" customHeight="1" x14ac:dyDescent="0.25">
      <c r="C196" s="10"/>
      <c r="I196" s="18"/>
      <c r="J196" s="18"/>
      <c r="K196" s="19"/>
    </row>
    <row r="197" spans="3:11" ht="15.75" customHeight="1" x14ac:dyDescent="0.25">
      <c r="C197" s="10"/>
      <c r="I197" s="18"/>
      <c r="J197" s="18"/>
      <c r="K197" s="19"/>
    </row>
    <row r="198" spans="3:11" ht="15.75" customHeight="1" x14ac:dyDescent="0.25">
      <c r="C198" s="10"/>
      <c r="I198" s="18"/>
      <c r="J198" s="18"/>
      <c r="K198" s="19"/>
    </row>
    <row r="199" spans="3:11" ht="15.75" customHeight="1" x14ac:dyDescent="0.25">
      <c r="C199" s="10"/>
      <c r="I199" s="18"/>
      <c r="J199" s="18"/>
      <c r="K199" s="19"/>
    </row>
    <row r="200" spans="3:11" ht="15.75" customHeight="1" x14ac:dyDescent="0.25">
      <c r="C200" s="10"/>
      <c r="I200" s="18"/>
      <c r="J200" s="18"/>
      <c r="K200" s="19"/>
    </row>
    <row r="201" spans="3:11" ht="15.75" customHeight="1" x14ac:dyDescent="0.25">
      <c r="C201" s="10"/>
      <c r="I201" s="18"/>
      <c r="J201" s="18"/>
      <c r="K201" s="19"/>
    </row>
    <row r="202" spans="3:11" ht="15.75" customHeight="1" x14ac:dyDescent="0.25">
      <c r="C202" s="10"/>
      <c r="I202" s="18"/>
      <c r="J202" s="18"/>
      <c r="K202" s="19"/>
    </row>
    <row r="203" spans="3:11" ht="15.75" customHeight="1" x14ac:dyDescent="0.25">
      <c r="C203" s="10"/>
      <c r="I203" s="18"/>
      <c r="J203" s="18"/>
      <c r="K203" s="19"/>
    </row>
    <row r="204" spans="3:11" ht="15.75" customHeight="1" x14ac:dyDescent="0.25">
      <c r="C204" s="10"/>
      <c r="I204" s="18"/>
      <c r="J204" s="18"/>
      <c r="K204" s="19"/>
    </row>
    <row r="205" spans="3:11" ht="15.75" customHeight="1" x14ac:dyDescent="0.25">
      <c r="C205" s="10"/>
      <c r="I205" s="18"/>
      <c r="J205" s="18"/>
      <c r="K205" s="19"/>
    </row>
    <row r="206" spans="3:11" ht="15.75" customHeight="1" x14ac:dyDescent="0.25">
      <c r="C206" s="10"/>
      <c r="I206" s="18"/>
      <c r="J206" s="18"/>
      <c r="K206" s="19"/>
    </row>
    <row r="207" spans="3:11" ht="15.75" customHeight="1" x14ac:dyDescent="0.25">
      <c r="C207" s="10"/>
      <c r="I207" s="18"/>
      <c r="J207" s="18"/>
      <c r="K207" s="19"/>
    </row>
    <row r="208" spans="3:11" ht="15.75" customHeight="1" x14ac:dyDescent="0.25">
      <c r="C208" s="10"/>
      <c r="I208" s="18"/>
      <c r="J208" s="18"/>
      <c r="K208" s="19"/>
    </row>
    <row r="209" spans="3:11" ht="15.75" customHeight="1" x14ac:dyDescent="0.25">
      <c r="C209" s="10"/>
      <c r="I209" s="18"/>
      <c r="J209" s="18"/>
      <c r="K209" s="19"/>
    </row>
    <row r="210" spans="3:11" ht="15.75" customHeight="1" x14ac:dyDescent="0.25">
      <c r="C210" s="10"/>
      <c r="I210" s="18"/>
      <c r="J210" s="18"/>
      <c r="K210" s="19"/>
    </row>
    <row r="211" spans="3:11" ht="15.75" customHeight="1" x14ac:dyDescent="0.25">
      <c r="C211" s="10"/>
      <c r="I211" s="18"/>
      <c r="J211" s="18"/>
      <c r="K211" s="19"/>
    </row>
    <row r="212" spans="3:11" ht="15.75" customHeight="1" x14ac:dyDescent="0.25">
      <c r="C212" s="10"/>
      <c r="I212" s="18"/>
      <c r="J212" s="18"/>
      <c r="K212" s="19"/>
    </row>
    <row r="213" spans="3:11" ht="15.75" customHeight="1" x14ac:dyDescent="0.25">
      <c r="C213" s="10"/>
      <c r="I213" s="18"/>
      <c r="J213" s="18"/>
      <c r="K213" s="19"/>
    </row>
    <row r="214" spans="3:11" ht="15.75" customHeight="1" x14ac:dyDescent="0.25">
      <c r="C214" s="10"/>
      <c r="I214" s="18"/>
      <c r="J214" s="18"/>
      <c r="K214" s="19"/>
    </row>
    <row r="215" spans="3:11" ht="15.75" customHeight="1" x14ac:dyDescent="0.25">
      <c r="C215" s="10"/>
      <c r="I215" s="18"/>
      <c r="J215" s="18"/>
      <c r="K215" s="19"/>
    </row>
    <row r="216" spans="3:11" ht="15.75" customHeight="1" x14ac:dyDescent="0.25">
      <c r="C216" s="10"/>
      <c r="I216" s="18"/>
      <c r="J216" s="18"/>
      <c r="K216" s="19"/>
    </row>
    <row r="217" spans="3:11" ht="15.75" customHeight="1" x14ac:dyDescent="0.25">
      <c r="C217" s="10"/>
      <c r="I217" s="18"/>
      <c r="J217" s="18"/>
      <c r="K217" s="19"/>
    </row>
    <row r="218" spans="3:11" ht="15.75" customHeight="1" x14ac:dyDescent="0.25">
      <c r="C218" s="10"/>
      <c r="I218" s="18"/>
      <c r="J218" s="18"/>
      <c r="K218" s="19"/>
    </row>
    <row r="219" spans="3:11" ht="15.75" customHeight="1" x14ac:dyDescent="0.25">
      <c r="C219" s="10"/>
      <c r="I219" s="18"/>
      <c r="J219" s="18"/>
      <c r="K219" s="19"/>
    </row>
    <row r="220" spans="3:11" ht="15.75" customHeight="1" x14ac:dyDescent="0.25">
      <c r="C220" s="10"/>
      <c r="I220" s="18"/>
      <c r="J220" s="18"/>
      <c r="K220" s="19"/>
    </row>
    <row r="221" spans="3:11" ht="15.75" customHeight="1" x14ac:dyDescent="0.25">
      <c r="C221" s="10"/>
      <c r="I221" s="18"/>
      <c r="J221" s="18"/>
      <c r="K221" s="19"/>
    </row>
    <row r="222" spans="3:11" ht="15.75" customHeight="1" x14ac:dyDescent="0.25">
      <c r="C222" s="10"/>
      <c r="I222" s="18"/>
      <c r="J222" s="18"/>
      <c r="K222" s="19"/>
    </row>
    <row r="223" spans="3:11" ht="15.75" customHeight="1" x14ac:dyDescent="0.25">
      <c r="C223" s="10"/>
      <c r="I223" s="18"/>
      <c r="J223" s="18"/>
      <c r="K223" s="19"/>
    </row>
    <row r="224" spans="3:11" ht="15.75" customHeight="1" x14ac:dyDescent="0.25">
      <c r="C224" s="10"/>
      <c r="I224" s="18"/>
      <c r="J224" s="18"/>
      <c r="K224" s="19"/>
    </row>
    <row r="225" spans="3:11" ht="15.75" customHeight="1" x14ac:dyDescent="0.25">
      <c r="C225" s="10"/>
      <c r="I225" s="18"/>
      <c r="J225" s="18"/>
      <c r="K225" s="19"/>
    </row>
    <row r="226" spans="3:11" ht="15.75" customHeight="1" x14ac:dyDescent="0.25">
      <c r="C226" s="10"/>
      <c r="I226" s="18"/>
      <c r="J226" s="18"/>
      <c r="K226" s="19"/>
    </row>
    <row r="227" spans="3:11" ht="15.75" customHeight="1" x14ac:dyDescent="0.25">
      <c r="C227" s="10"/>
      <c r="I227" s="18"/>
      <c r="J227" s="18"/>
      <c r="K227" s="19"/>
    </row>
    <row r="228" spans="3:11" ht="15.75" customHeight="1" x14ac:dyDescent="0.25">
      <c r="C228" s="10"/>
      <c r="I228" s="18"/>
      <c r="J228" s="18"/>
      <c r="K228" s="19"/>
    </row>
    <row r="229" spans="3:11" ht="15.75" customHeight="1" x14ac:dyDescent="0.25">
      <c r="C229" s="10"/>
      <c r="I229" s="18"/>
      <c r="J229" s="18"/>
      <c r="K229" s="19"/>
    </row>
    <row r="230" spans="3:11" ht="15.75" customHeight="1" x14ac:dyDescent="0.25">
      <c r="C230" s="10"/>
      <c r="I230" s="18"/>
      <c r="J230" s="18"/>
      <c r="K230" s="19"/>
    </row>
    <row r="231" spans="3:11" ht="15.75" customHeight="1" x14ac:dyDescent="0.25">
      <c r="C231" s="10"/>
      <c r="I231" s="18"/>
      <c r="J231" s="18"/>
      <c r="K231" s="19"/>
    </row>
    <row r="232" spans="3:11" ht="15.75" customHeight="1" x14ac:dyDescent="0.25">
      <c r="C232" s="10"/>
      <c r="I232" s="18"/>
      <c r="J232" s="18"/>
      <c r="K232" s="19"/>
    </row>
    <row r="233" spans="3:11" ht="15.75" customHeight="1" x14ac:dyDescent="0.25">
      <c r="C233" s="10"/>
      <c r="I233" s="18"/>
      <c r="J233" s="18"/>
      <c r="K233" s="19"/>
    </row>
    <row r="234" spans="3:11" ht="15.75" customHeight="1" x14ac:dyDescent="0.25">
      <c r="C234" s="10"/>
      <c r="I234" s="18"/>
      <c r="J234" s="18"/>
      <c r="K234" s="19"/>
    </row>
    <row r="235" spans="3:11" ht="15.75" customHeight="1" x14ac:dyDescent="0.25">
      <c r="C235" s="10"/>
      <c r="I235" s="18"/>
      <c r="J235" s="18"/>
      <c r="K235" s="19"/>
    </row>
    <row r="236" spans="3:11" ht="15.75" customHeight="1" x14ac:dyDescent="0.25">
      <c r="C236" s="10"/>
      <c r="I236" s="18"/>
      <c r="J236" s="18"/>
      <c r="K236" s="19"/>
    </row>
    <row r="237" spans="3:11" ht="15.75" customHeight="1" x14ac:dyDescent="0.25">
      <c r="C237" s="10"/>
      <c r="I237" s="18"/>
      <c r="J237" s="18"/>
      <c r="K237" s="19"/>
    </row>
    <row r="238" spans="3:11" ht="15.75" customHeight="1" x14ac:dyDescent="0.25">
      <c r="C238" s="10"/>
      <c r="I238" s="18"/>
      <c r="J238" s="18"/>
      <c r="K238" s="19"/>
    </row>
    <row r="239" spans="3:11" ht="15.75" customHeight="1" x14ac:dyDescent="0.2"/>
    <row r="240" spans="3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D5:D7"/>
    <mergeCell ref="E5:E7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N824"/>
  <sheetViews>
    <sheetView workbookViewId="0">
      <selection activeCell="A2" sqref="A2:F14"/>
    </sheetView>
  </sheetViews>
  <sheetFormatPr defaultColWidth="12.625" defaultRowHeight="14.25" x14ac:dyDescent="0.2"/>
  <cols>
    <col min="1" max="1" width="5.75" style="62" bestFit="1" customWidth="1"/>
    <col min="2" max="2" width="14.875" style="62" customWidth="1"/>
    <col min="3" max="3" width="11.25" style="62" customWidth="1"/>
    <col min="4" max="4" width="11.875" style="62" customWidth="1"/>
    <col min="5" max="5" width="12.625" style="62" customWidth="1"/>
    <col min="6" max="6" width="12.5" style="62" bestFit="1" customWidth="1"/>
    <col min="7" max="7" width="12.625" style="62" bestFit="1" customWidth="1"/>
    <col min="8" max="8" width="14.5" style="62" customWidth="1"/>
    <col min="9" max="9" width="15.25" style="62" customWidth="1"/>
    <col min="10" max="10" width="12.375" style="62" bestFit="1" customWidth="1"/>
    <col min="11" max="11" width="14.875" style="62" bestFit="1" customWidth="1"/>
    <col min="12" max="12" width="12.5" style="62" customWidth="1"/>
    <col min="13" max="13" width="10.875" style="62" customWidth="1"/>
    <col min="14" max="14" width="13.375" style="62" customWidth="1"/>
    <col min="15" max="22" width="7.625" style="62" customWidth="1"/>
    <col min="23" max="16384" width="12.625" style="62"/>
  </cols>
  <sheetData>
    <row r="1" spans="1:14" ht="15" x14ac:dyDescent="0.25">
      <c r="A1" s="154" t="s">
        <v>45</v>
      </c>
      <c r="B1" s="155"/>
      <c r="C1" s="155"/>
      <c r="D1" s="155"/>
      <c r="E1" s="155"/>
      <c r="F1" s="82"/>
      <c r="G1" s="63"/>
      <c r="H1" s="63"/>
      <c r="I1" s="63"/>
    </row>
    <row r="2" spans="1:14" ht="16.5" x14ac:dyDescent="0.3">
      <c r="A2" s="70" t="s">
        <v>26</v>
      </c>
      <c r="B2" s="73" t="s">
        <v>46</v>
      </c>
      <c r="C2" s="70" t="s">
        <v>33</v>
      </c>
      <c r="D2" s="78" t="s">
        <v>37</v>
      </c>
      <c r="E2" s="72" t="s">
        <v>47</v>
      </c>
      <c r="F2" s="72" t="s">
        <v>81</v>
      </c>
      <c r="G2" s="63"/>
      <c r="H2" s="63"/>
      <c r="I2" s="63"/>
    </row>
    <row r="3" spans="1:14" ht="15" customHeight="1" x14ac:dyDescent="0.3">
      <c r="A3" s="70">
        <v>1</v>
      </c>
      <c r="B3" s="156" t="s">
        <v>101</v>
      </c>
      <c r="C3" s="157" t="s">
        <v>102</v>
      </c>
      <c r="D3" s="109" t="s">
        <v>106</v>
      </c>
      <c r="E3" s="72">
        <v>6000000</v>
      </c>
      <c r="F3" s="72">
        <f t="shared" ref="F3:F13" si="0">E3</f>
        <v>6000000</v>
      </c>
      <c r="G3" s="63"/>
      <c r="H3" s="63"/>
      <c r="I3" s="63"/>
    </row>
    <row r="4" spans="1:14" ht="15" customHeight="1" x14ac:dyDescent="0.3">
      <c r="A4" s="70">
        <v>2</v>
      </c>
      <c r="B4" s="156"/>
      <c r="C4" s="157"/>
      <c r="D4" s="109" t="s">
        <v>34</v>
      </c>
      <c r="E4" s="72">
        <v>360000</v>
      </c>
      <c r="F4" s="72">
        <f t="shared" ref="F4" si="1">E4</f>
        <v>360000</v>
      </c>
      <c r="G4" s="63"/>
      <c r="H4" s="63"/>
      <c r="I4" s="63"/>
    </row>
    <row r="5" spans="1:14" ht="16.5" x14ac:dyDescent="0.3">
      <c r="A5" s="70">
        <v>3</v>
      </c>
      <c r="B5" s="153"/>
      <c r="C5" s="153"/>
      <c r="D5" s="158" t="s">
        <v>35</v>
      </c>
      <c r="E5" s="72">
        <v>30000</v>
      </c>
      <c r="F5" s="72">
        <f t="shared" si="0"/>
        <v>30000</v>
      </c>
      <c r="G5" s="63"/>
      <c r="H5" s="63"/>
      <c r="I5" s="63"/>
    </row>
    <row r="6" spans="1:14" ht="16.5" x14ac:dyDescent="0.3">
      <c r="A6" s="70">
        <v>4</v>
      </c>
      <c r="B6" s="153"/>
      <c r="C6" s="153"/>
      <c r="D6" s="159"/>
      <c r="E6" s="72">
        <v>760</v>
      </c>
      <c r="F6" s="72">
        <f t="shared" si="0"/>
        <v>760</v>
      </c>
      <c r="G6" s="63"/>
      <c r="H6" s="63"/>
      <c r="I6" s="63"/>
    </row>
    <row r="7" spans="1:14" ht="16.5" x14ac:dyDescent="0.3">
      <c r="A7" s="70">
        <v>5</v>
      </c>
      <c r="B7" s="167" t="s">
        <v>104</v>
      </c>
      <c r="C7" s="160" t="s">
        <v>105</v>
      </c>
      <c r="D7" s="109" t="s">
        <v>34</v>
      </c>
      <c r="E7" s="72">
        <v>1410300</v>
      </c>
      <c r="F7" s="72">
        <f t="shared" si="0"/>
        <v>1410300</v>
      </c>
      <c r="G7" s="63"/>
      <c r="H7" s="63"/>
      <c r="I7" s="63"/>
    </row>
    <row r="8" spans="1:14" ht="16.5" x14ac:dyDescent="0.3">
      <c r="A8" s="70">
        <v>6</v>
      </c>
      <c r="B8" s="168"/>
      <c r="C8" s="166"/>
      <c r="D8" s="164" t="s">
        <v>35</v>
      </c>
      <c r="E8" s="72">
        <v>30000</v>
      </c>
      <c r="F8" s="72">
        <f t="shared" si="0"/>
        <v>30000</v>
      </c>
      <c r="G8" s="63"/>
      <c r="H8" s="63"/>
      <c r="I8" s="63"/>
    </row>
    <row r="9" spans="1:14" ht="16.5" x14ac:dyDescent="0.3">
      <c r="A9" s="70">
        <v>7</v>
      </c>
      <c r="B9" s="169"/>
      <c r="C9" s="161"/>
      <c r="D9" s="165"/>
      <c r="E9" s="72">
        <v>600</v>
      </c>
      <c r="F9" s="72">
        <f t="shared" si="0"/>
        <v>600</v>
      </c>
      <c r="G9" s="63"/>
      <c r="H9" s="63"/>
      <c r="I9" s="63"/>
    </row>
    <row r="10" spans="1:14" ht="16.5" x14ac:dyDescent="0.3">
      <c r="A10" s="70">
        <v>8</v>
      </c>
      <c r="B10" s="162" t="s">
        <v>103</v>
      </c>
      <c r="C10" s="160">
        <v>44282</v>
      </c>
      <c r="D10" s="109" t="s">
        <v>34</v>
      </c>
      <c r="E10" s="72">
        <v>500</v>
      </c>
      <c r="F10" s="72">
        <f t="shared" si="0"/>
        <v>500</v>
      </c>
      <c r="G10" s="63"/>
      <c r="H10" s="63"/>
      <c r="I10" s="63"/>
    </row>
    <row r="11" spans="1:14" ht="16.5" x14ac:dyDescent="0.3">
      <c r="A11" s="70">
        <v>9</v>
      </c>
      <c r="B11" s="163"/>
      <c r="C11" s="161"/>
      <c r="D11" s="109" t="s">
        <v>35</v>
      </c>
      <c r="E11" s="72">
        <v>420</v>
      </c>
      <c r="F11" s="72">
        <f t="shared" si="0"/>
        <v>420</v>
      </c>
      <c r="G11" s="63"/>
      <c r="H11" s="63"/>
      <c r="I11" s="63"/>
    </row>
    <row r="12" spans="1:14" ht="33" customHeight="1" x14ac:dyDescent="0.3">
      <c r="A12" s="70">
        <v>10</v>
      </c>
      <c r="B12" s="162" t="s">
        <v>48</v>
      </c>
      <c r="C12" s="160" t="s">
        <v>107</v>
      </c>
      <c r="D12" s="109" t="s">
        <v>34</v>
      </c>
      <c r="E12" s="72">
        <v>31900</v>
      </c>
      <c r="F12" s="72">
        <f t="shared" si="0"/>
        <v>31900</v>
      </c>
      <c r="G12" s="63"/>
      <c r="H12" s="63"/>
      <c r="I12" s="63"/>
    </row>
    <row r="13" spans="1:14" ht="16.5" x14ac:dyDescent="0.3">
      <c r="A13" s="70">
        <v>11</v>
      </c>
      <c r="B13" s="163"/>
      <c r="C13" s="161"/>
      <c r="D13" s="109" t="s">
        <v>35</v>
      </c>
      <c r="E13" s="72">
        <v>2190</v>
      </c>
      <c r="F13" s="72">
        <f t="shared" si="0"/>
        <v>2190</v>
      </c>
      <c r="G13" s="63"/>
      <c r="H13" s="63"/>
      <c r="I13" s="63"/>
    </row>
    <row r="14" spans="1:14" ht="16.5" x14ac:dyDescent="0.3">
      <c r="A14" s="79"/>
      <c r="B14" s="152" t="s">
        <v>25</v>
      </c>
      <c r="C14" s="153"/>
      <c r="D14" s="153"/>
      <c r="E14" s="80">
        <f>SUM(E3:E13)</f>
        <v>7866670</v>
      </c>
      <c r="F14" s="80">
        <f>SUM(F3:F13)</f>
        <v>7866670</v>
      </c>
      <c r="G14" s="63"/>
      <c r="H14" s="63"/>
      <c r="J14" s="63"/>
      <c r="K14" s="63"/>
      <c r="L14" s="63"/>
      <c r="M14" s="63"/>
    </row>
    <row r="15" spans="1:14" ht="15" x14ac:dyDescent="0.25">
      <c r="B15" s="65"/>
      <c r="D15" s="66"/>
      <c r="E15" s="63"/>
      <c r="F15" s="63"/>
      <c r="G15" s="63"/>
      <c r="H15" s="63"/>
      <c r="I15" s="63"/>
      <c r="J15" s="63"/>
      <c r="K15" s="63"/>
      <c r="L15" s="63"/>
      <c r="M15" s="63"/>
    </row>
    <row r="16" spans="1:14" ht="15" x14ac:dyDescent="0.25">
      <c r="B16" s="65"/>
      <c r="D16" s="66"/>
      <c r="E16" s="63"/>
      <c r="F16" s="63"/>
      <c r="G16" s="63"/>
      <c r="H16" s="63"/>
      <c r="I16" s="63"/>
      <c r="K16" s="63"/>
      <c r="L16" s="63"/>
      <c r="M16" s="63"/>
      <c r="N16" s="63"/>
    </row>
    <row r="17" spans="2:14" ht="15" x14ac:dyDescent="0.25">
      <c r="B17" s="65"/>
      <c r="D17" s="66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2:14" ht="15" x14ac:dyDescent="0.25">
      <c r="B18" s="65"/>
      <c r="D18" s="66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2:14" ht="15" x14ac:dyDescent="0.25">
      <c r="B19" s="65"/>
      <c r="D19" s="66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2:14" ht="15" x14ac:dyDescent="0.25">
      <c r="B20" s="65"/>
      <c r="D20" s="66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2:14" ht="15" x14ac:dyDescent="0.25">
      <c r="B21" s="65"/>
      <c r="D21" s="66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2:14" ht="15" x14ac:dyDescent="0.25">
      <c r="B22" s="65"/>
      <c r="D22" s="66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2:14" ht="15" x14ac:dyDescent="0.25">
      <c r="B23" s="65"/>
      <c r="D23" s="66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2:14" ht="15" x14ac:dyDescent="0.25">
      <c r="B24" s="65"/>
      <c r="D24" s="66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2:14" ht="15" x14ac:dyDescent="0.25">
      <c r="B25" s="65"/>
      <c r="D25" s="66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5" x14ac:dyDescent="0.25">
      <c r="B26" s="65"/>
      <c r="D26" s="66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5" x14ac:dyDescent="0.25">
      <c r="B27" s="65"/>
      <c r="D27" s="66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5" x14ac:dyDescent="0.25">
      <c r="B28" s="65"/>
      <c r="D28" s="66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2:14" ht="15" x14ac:dyDescent="0.25">
      <c r="B29" s="65"/>
      <c r="D29" s="66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14" ht="15" x14ac:dyDescent="0.25">
      <c r="B30" s="65"/>
      <c r="D30" s="66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14" ht="15" x14ac:dyDescent="0.25">
      <c r="B31" s="65"/>
      <c r="D31" s="66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2:14" ht="15" x14ac:dyDescent="0.25">
      <c r="B32" s="65"/>
      <c r="D32" s="66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2:14" ht="15" x14ac:dyDescent="0.25">
      <c r="B33" s="65"/>
      <c r="D33" s="66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2:14" ht="15" x14ac:dyDescent="0.25">
      <c r="B34" s="65"/>
      <c r="D34" s="66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2:14" ht="15" x14ac:dyDescent="0.25">
      <c r="B35" s="65"/>
      <c r="D35" s="66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2:14" ht="15" x14ac:dyDescent="0.25">
      <c r="B36" s="65"/>
      <c r="D36" s="66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2:14" ht="15" x14ac:dyDescent="0.25">
      <c r="B37" s="65"/>
      <c r="D37" s="66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4" ht="15" x14ac:dyDescent="0.25">
      <c r="B38" s="65"/>
      <c r="D38" s="66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2:14" ht="15" x14ac:dyDescent="0.25">
      <c r="B39" s="65"/>
      <c r="D39" s="66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2:14" ht="15" x14ac:dyDescent="0.25">
      <c r="B40" s="65"/>
      <c r="D40" s="66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2:14" ht="15" x14ac:dyDescent="0.25">
      <c r="B41" s="65"/>
      <c r="D41" s="66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4" ht="15" x14ac:dyDescent="0.25">
      <c r="B42" s="65"/>
      <c r="D42" s="66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4" ht="15" x14ac:dyDescent="0.25">
      <c r="B43" s="65"/>
      <c r="D43" s="66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ht="15" x14ac:dyDescent="0.25">
      <c r="B44" s="65"/>
      <c r="D44" s="66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4" ht="15" x14ac:dyDescent="0.25">
      <c r="B45" s="65"/>
      <c r="D45" s="66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2:14" ht="15" x14ac:dyDescent="0.25">
      <c r="B46" s="65"/>
      <c r="D46" s="66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2:14" ht="15" x14ac:dyDescent="0.25">
      <c r="B47" s="65"/>
      <c r="D47" s="66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2:14" ht="15" x14ac:dyDescent="0.25">
      <c r="B48" s="65"/>
      <c r="D48" s="66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15" x14ac:dyDescent="0.25">
      <c r="B49" s="65"/>
      <c r="D49" s="66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2:14" ht="15" x14ac:dyDescent="0.25">
      <c r="B50" s="65"/>
      <c r="D50" s="66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2:14" ht="15" x14ac:dyDescent="0.25">
      <c r="B51" s="65"/>
      <c r="D51" s="66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2:14" ht="15" x14ac:dyDescent="0.25">
      <c r="B52" s="65"/>
      <c r="D52" s="66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2:14" ht="15" x14ac:dyDescent="0.25">
      <c r="B53" s="65"/>
      <c r="D53" s="66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2:14" ht="15" x14ac:dyDescent="0.25">
      <c r="B54" s="65"/>
      <c r="D54" s="66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2:14" ht="15" x14ac:dyDescent="0.25">
      <c r="B55" s="65"/>
      <c r="D55" s="66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4" ht="15" x14ac:dyDescent="0.25">
      <c r="B56" s="65"/>
      <c r="D56" s="66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2:14" ht="15" x14ac:dyDescent="0.25">
      <c r="B57" s="65"/>
      <c r="D57" s="66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2:14" ht="15" x14ac:dyDescent="0.25">
      <c r="B58" s="65"/>
      <c r="D58" s="66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2:14" ht="15" x14ac:dyDescent="0.25">
      <c r="B59" s="65"/>
      <c r="D59" s="66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2:14" ht="15" x14ac:dyDescent="0.25">
      <c r="B60" s="65"/>
      <c r="D60" s="66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2:14" ht="15" x14ac:dyDescent="0.25">
      <c r="B61" s="65"/>
      <c r="D61" s="66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2:14" ht="15" x14ac:dyDescent="0.25">
      <c r="B62" s="65"/>
      <c r="D62" s="66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2:14" ht="15" x14ac:dyDescent="0.25">
      <c r="B63" s="65"/>
      <c r="D63" s="66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2:14" ht="15" x14ac:dyDescent="0.25">
      <c r="B64" s="65"/>
      <c r="D64" s="66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2:14" ht="15" x14ac:dyDescent="0.25">
      <c r="B65" s="65"/>
      <c r="D65" s="66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2:14" ht="15" x14ac:dyDescent="0.25">
      <c r="B66" s="65"/>
      <c r="D66" s="66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2:14" ht="15" x14ac:dyDescent="0.25">
      <c r="B67" s="65"/>
      <c r="D67" s="66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2:14" ht="15" x14ac:dyDescent="0.25">
      <c r="B68" s="65"/>
      <c r="D68" s="66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2:14" ht="15" x14ac:dyDescent="0.25">
      <c r="B69" s="65"/>
      <c r="D69" s="66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2:14" ht="15" x14ac:dyDescent="0.25">
      <c r="B70" s="65"/>
      <c r="D70" s="66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2:14" ht="15" x14ac:dyDescent="0.25">
      <c r="B71" s="65"/>
      <c r="D71" s="66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2:14" ht="15" x14ac:dyDescent="0.25">
      <c r="B72" s="65"/>
      <c r="D72" s="66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2:14" ht="15" x14ac:dyDescent="0.25">
      <c r="B73" s="65"/>
      <c r="D73" s="66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2:14" ht="15" x14ac:dyDescent="0.25">
      <c r="B74" s="65"/>
      <c r="D74" s="66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2:14" ht="15" x14ac:dyDescent="0.25">
      <c r="B75" s="65"/>
      <c r="D75" s="66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2:14" ht="15" x14ac:dyDescent="0.25">
      <c r="B76" s="65"/>
      <c r="D76" s="66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2:14" ht="15" x14ac:dyDescent="0.25">
      <c r="B77" s="65"/>
      <c r="D77" s="66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2:14" ht="15" x14ac:dyDescent="0.25">
      <c r="B78" s="65"/>
      <c r="D78" s="66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2:14" ht="15" x14ac:dyDescent="0.25">
      <c r="B79" s="65"/>
      <c r="D79" s="66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2:14" ht="15" x14ac:dyDescent="0.25">
      <c r="B80" s="65"/>
      <c r="D80" s="66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2:14" ht="15" x14ac:dyDescent="0.25">
      <c r="B81" s="65"/>
      <c r="D81" s="66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2:14" ht="15" x14ac:dyDescent="0.25">
      <c r="B82" s="65"/>
      <c r="D82" s="66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2:14" ht="15" x14ac:dyDescent="0.25">
      <c r="B83" s="65"/>
      <c r="D83" s="66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2:14" ht="15" x14ac:dyDescent="0.25">
      <c r="B84" s="65"/>
      <c r="D84" s="66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2:14" ht="15" x14ac:dyDescent="0.25">
      <c r="B85" s="65"/>
      <c r="D85" s="66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2:14" ht="15" x14ac:dyDescent="0.25">
      <c r="B86" s="65"/>
      <c r="D86" s="66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2:14" ht="15" x14ac:dyDescent="0.25">
      <c r="B87" s="65"/>
      <c r="D87" s="66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2:14" ht="15" x14ac:dyDescent="0.25">
      <c r="B88" s="65"/>
      <c r="D88" s="66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2:14" ht="15" x14ac:dyDescent="0.25">
      <c r="B89" s="65"/>
      <c r="D89" s="66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2:14" ht="15" x14ac:dyDescent="0.25">
      <c r="B90" s="65"/>
      <c r="D90" s="66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2:14" ht="15" x14ac:dyDescent="0.25">
      <c r="B91" s="65"/>
      <c r="D91" s="66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2:14" ht="15" x14ac:dyDescent="0.25">
      <c r="B92" s="65"/>
      <c r="D92" s="66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2:14" ht="15" x14ac:dyDescent="0.25">
      <c r="B93" s="65"/>
      <c r="D93" s="66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2:14" ht="15" x14ac:dyDescent="0.25">
      <c r="B94" s="65"/>
      <c r="D94" s="66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2:14" ht="15" x14ac:dyDescent="0.25">
      <c r="B95" s="65"/>
      <c r="D95" s="66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2:14" ht="15" x14ac:dyDescent="0.25">
      <c r="B96" s="65"/>
      <c r="D96" s="66"/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2:14" ht="15" x14ac:dyDescent="0.25">
      <c r="B97" s="65"/>
      <c r="D97" s="66"/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2:14" ht="15" x14ac:dyDescent="0.25">
      <c r="B98" s="65"/>
      <c r="D98" s="66"/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2:14" ht="15" x14ac:dyDescent="0.25">
      <c r="B99" s="65"/>
      <c r="D99" s="66"/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2:14" ht="15" x14ac:dyDescent="0.25">
      <c r="B100" s="65"/>
      <c r="D100" s="66"/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2:14" ht="15" x14ac:dyDescent="0.25">
      <c r="B101" s="65"/>
      <c r="D101" s="66"/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2:14" ht="15" x14ac:dyDescent="0.25">
      <c r="B102" s="65"/>
      <c r="D102" s="66"/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2:14" ht="15" x14ac:dyDescent="0.25">
      <c r="B103" s="65"/>
      <c r="D103" s="66"/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2:14" ht="15" x14ac:dyDescent="0.25">
      <c r="B104" s="65"/>
      <c r="D104" s="66"/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2:14" ht="15" x14ac:dyDescent="0.25">
      <c r="B105" s="65"/>
      <c r="D105" s="66"/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2:14" ht="15" x14ac:dyDescent="0.25">
      <c r="B106" s="65"/>
      <c r="D106" s="66"/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2:14" ht="15" x14ac:dyDescent="0.25">
      <c r="B107" s="65"/>
      <c r="D107" s="66"/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2:14" ht="15" x14ac:dyDescent="0.25">
      <c r="B108" s="65"/>
      <c r="D108" s="66"/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2:14" ht="15" x14ac:dyDescent="0.25">
      <c r="B109" s="65"/>
      <c r="D109" s="66"/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2:14" ht="15" x14ac:dyDescent="0.25">
      <c r="B110" s="65"/>
      <c r="D110" s="66"/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2:14" ht="15" x14ac:dyDescent="0.25">
      <c r="B111" s="65"/>
      <c r="D111" s="66"/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2:14" ht="15" x14ac:dyDescent="0.25">
      <c r="B112" s="65"/>
      <c r="D112" s="66"/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2:14" ht="15" x14ac:dyDescent="0.25">
      <c r="B113" s="65"/>
      <c r="D113" s="66"/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2:14" ht="15" x14ac:dyDescent="0.25">
      <c r="B114" s="65"/>
      <c r="D114" s="66"/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2:14" ht="15" x14ac:dyDescent="0.25">
      <c r="B115" s="65"/>
      <c r="D115" s="66"/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2:14" ht="15" x14ac:dyDescent="0.25">
      <c r="B116" s="65"/>
      <c r="D116" s="66"/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2:14" ht="15" x14ac:dyDescent="0.25">
      <c r="B117" s="65"/>
      <c r="D117" s="66"/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2:14" ht="15" x14ac:dyDescent="0.25">
      <c r="B118" s="65"/>
      <c r="D118" s="66"/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2:14" ht="15" x14ac:dyDescent="0.25">
      <c r="B119" s="65"/>
      <c r="D119" s="66"/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2:14" ht="15" x14ac:dyDescent="0.25">
      <c r="B120" s="65"/>
      <c r="D120" s="66"/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2:14" ht="15" x14ac:dyDescent="0.25">
      <c r="B121" s="65"/>
      <c r="D121" s="66"/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2:14" ht="15" x14ac:dyDescent="0.25">
      <c r="B122" s="65"/>
      <c r="D122" s="66"/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2:14" ht="15" x14ac:dyDescent="0.25">
      <c r="B123" s="65"/>
      <c r="D123" s="66"/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2:14" ht="15" x14ac:dyDescent="0.25">
      <c r="B124" s="65"/>
      <c r="D124" s="66"/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2:14" ht="15" x14ac:dyDescent="0.25">
      <c r="B125" s="65"/>
      <c r="D125" s="66"/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2:14" ht="15" x14ac:dyDescent="0.25">
      <c r="B126" s="65"/>
      <c r="D126" s="66"/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2:14" ht="15" x14ac:dyDescent="0.25">
      <c r="B127" s="65"/>
      <c r="D127" s="66"/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2:14" ht="15" x14ac:dyDescent="0.25">
      <c r="B128" s="65"/>
      <c r="D128" s="66"/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2:14" ht="15" x14ac:dyDescent="0.25">
      <c r="B129" s="65"/>
      <c r="D129" s="66"/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2:14" ht="15" x14ac:dyDescent="0.25">
      <c r="B130" s="65"/>
      <c r="D130" s="66"/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2:14" ht="15" x14ac:dyDescent="0.25">
      <c r="B131" s="65"/>
      <c r="D131" s="66"/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2:14" ht="15" x14ac:dyDescent="0.25">
      <c r="B132" s="65"/>
      <c r="D132" s="66"/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2:14" ht="15" x14ac:dyDescent="0.25">
      <c r="B133" s="65"/>
      <c r="D133" s="66"/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2:14" ht="15" x14ac:dyDescent="0.25">
      <c r="B134" s="65"/>
      <c r="D134" s="66"/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2:14" ht="15" x14ac:dyDescent="0.25">
      <c r="B135" s="65"/>
      <c r="D135" s="66"/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2:14" ht="15" x14ac:dyDescent="0.25">
      <c r="B136" s="65"/>
      <c r="D136" s="66"/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2:14" ht="15" x14ac:dyDescent="0.25">
      <c r="B137" s="65"/>
      <c r="D137" s="66"/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2:14" ht="15" x14ac:dyDescent="0.25">
      <c r="B138" s="65"/>
      <c r="D138" s="66"/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2:14" ht="15" x14ac:dyDescent="0.25">
      <c r="B139" s="65"/>
      <c r="D139" s="66"/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2:14" ht="15" x14ac:dyDescent="0.25">
      <c r="B140" s="65"/>
      <c r="D140" s="66"/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2:14" ht="15" x14ac:dyDescent="0.25">
      <c r="B141" s="65"/>
      <c r="D141" s="66"/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2:14" ht="15" x14ac:dyDescent="0.25">
      <c r="B142" s="65"/>
      <c r="D142" s="66"/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2:14" ht="15" x14ac:dyDescent="0.25">
      <c r="B143" s="65"/>
      <c r="D143" s="66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2:14" ht="15" x14ac:dyDescent="0.25">
      <c r="B144" s="65"/>
      <c r="D144" s="66"/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2:14" ht="15" x14ac:dyDescent="0.25">
      <c r="B145" s="65"/>
      <c r="D145" s="66"/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2:14" ht="15" x14ac:dyDescent="0.25">
      <c r="B146" s="65"/>
      <c r="D146" s="66"/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2:14" ht="15" x14ac:dyDescent="0.25">
      <c r="B147" s="65"/>
      <c r="D147" s="66"/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2:14" ht="15" x14ac:dyDescent="0.25">
      <c r="B148" s="65"/>
      <c r="D148" s="66"/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2:14" ht="15" x14ac:dyDescent="0.25">
      <c r="B149" s="65"/>
      <c r="D149" s="66"/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2:14" ht="15" x14ac:dyDescent="0.25">
      <c r="B150" s="65"/>
      <c r="D150" s="66"/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2:14" ht="15" x14ac:dyDescent="0.25">
      <c r="B151" s="65"/>
      <c r="D151" s="66"/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2:14" ht="15" x14ac:dyDescent="0.25">
      <c r="B152" s="65"/>
      <c r="D152" s="66"/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2:14" ht="15" x14ac:dyDescent="0.25">
      <c r="B153" s="65"/>
      <c r="D153" s="66"/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2:14" ht="15" x14ac:dyDescent="0.25">
      <c r="B154" s="65"/>
      <c r="D154" s="66"/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2:14" ht="15" x14ac:dyDescent="0.25">
      <c r="B155" s="65"/>
      <c r="D155" s="66"/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2:14" ht="15" x14ac:dyDescent="0.25">
      <c r="B156" s="65"/>
      <c r="D156" s="66"/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2:14" ht="15" x14ac:dyDescent="0.25">
      <c r="B157" s="65"/>
      <c r="D157" s="66"/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2:14" ht="15" x14ac:dyDescent="0.25">
      <c r="B158" s="65"/>
      <c r="D158" s="66"/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2:14" ht="15" x14ac:dyDescent="0.25">
      <c r="B159" s="65"/>
      <c r="D159" s="66"/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2:14" ht="15" x14ac:dyDescent="0.25">
      <c r="B160" s="65"/>
      <c r="D160" s="66"/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2:14" ht="15" x14ac:dyDescent="0.25">
      <c r="B161" s="65"/>
      <c r="D161" s="66"/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2:14" ht="15" x14ac:dyDescent="0.25">
      <c r="B162" s="65"/>
      <c r="D162" s="66"/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2:14" ht="15" x14ac:dyDescent="0.25">
      <c r="B163" s="65"/>
      <c r="D163" s="66"/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2:14" ht="15" x14ac:dyDescent="0.25">
      <c r="B164" s="65"/>
      <c r="D164" s="66"/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2:14" ht="15" x14ac:dyDescent="0.25">
      <c r="B165" s="65"/>
      <c r="D165" s="66"/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2:14" ht="15" x14ac:dyDescent="0.25">
      <c r="B166" s="65"/>
      <c r="D166" s="66"/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2:14" ht="15" x14ac:dyDescent="0.25">
      <c r="B167" s="65"/>
      <c r="D167" s="66"/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2:14" ht="15" x14ac:dyDescent="0.25">
      <c r="B168" s="65"/>
      <c r="D168" s="66"/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2:14" ht="15" x14ac:dyDescent="0.25">
      <c r="B169" s="65"/>
      <c r="D169" s="66"/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2:14" ht="15" x14ac:dyDescent="0.25">
      <c r="B170" s="65"/>
      <c r="D170" s="66"/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2:14" ht="15" x14ac:dyDescent="0.25">
      <c r="B171" s="65"/>
      <c r="D171" s="66"/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2:14" ht="15" x14ac:dyDescent="0.25">
      <c r="B172" s="65"/>
      <c r="D172" s="66"/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2:14" ht="15" x14ac:dyDescent="0.25">
      <c r="B173" s="65"/>
      <c r="D173" s="66"/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2:14" ht="15" x14ac:dyDescent="0.25">
      <c r="B174" s="65"/>
      <c r="D174" s="66"/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2:14" ht="15" x14ac:dyDescent="0.25">
      <c r="B175" s="65"/>
      <c r="D175" s="66"/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2:14" ht="15" x14ac:dyDescent="0.25">
      <c r="B176" s="65"/>
      <c r="D176" s="66"/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2:14" ht="15" x14ac:dyDescent="0.25">
      <c r="B177" s="65"/>
      <c r="D177" s="66"/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2:14" ht="15" x14ac:dyDescent="0.25">
      <c r="B178" s="65"/>
      <c r="D178" s="66"/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2:14" ht="15" x14ac:dyDescent="0.25">
      <c r="B179" s="65"/>
      <c r="D179" s="66"/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2:14" ht="15" x14ac:dyDescent="0.25">
      <c r="B180" s="65"/>
      <c r="D180" s="66"/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2:14" ht="15" x14ac:dyDescent="0.25">
      <c r="B181" s="65"/>
      <c r="D181" s="66"/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2:14" ht="15" x14ac:dyDescent="0.25">
      <c r="B182" s="65"/>
      <c r="D182" s="66"/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2:14" ht="15" x14ac:dyDescent="0.25">
      <c r="B183" s="65"/>
      <c r="D183" s="66"/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2:14" ht="15" x14ac:dyDescent="0.25">
      <c r="B184" s="65"/>
      <c r="D184" s="66"/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2:14" ht="15" x14ac:dyDescent="0.25">
      <c r="B185" s="65"/>
      <c r="D185" s="66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2:14" ht="15" x14ac:dyDescent="0.25">
      <c r="B186" s="65"/>
      <c r="D186" s="66"/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2:14" ht="15" x14ac:dyDescent="0.25">
      <c r="B187" s="65"/>
      <c r="D187" s="66"/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2:14" ht="15" x14ac:dyDescent="0.25">
      <c r="B188" s="65"/>
      <c r="D188" s="66"/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2:14" ht="15" x14ac:dyDescent="0.25">
      <c r="B189" s="65"/>
      <c r="D189" s="66"/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2:14" ht="15" x14ac:dyDescent="0.25">
      <c r="B190" s="65"/>
      <c r="D190" s="66"/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2:14" ht="15" x14ac:dyDescent="0.25">
      <c r="B191" s="65"/>
      <c r="D191" s="66"/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2:14" ht="15" x14ac:dyDescent="0.25">
      <c r="B192" s="65"/>
      <c r="D192" s="66"/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2:14" ht="15" x14ac:dyDescent="0.25">
      <c r="B193" s="65"/>
      <c r="D193" s="66"/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2:14" ht="15" x14ac:dyDescent="0.25">
      <c r="B194" s="65"/>
      <c r="D194" s="66"/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2:14" ht="15" x14ac:dyDescent="0.25">
      <c r="B195" s="65"/>
      <c r="D195" s="66"/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2:14" ht="15" x14ac:dyDescent="0.25">
      <c r="B196" s="65"/>
      <c r="D196" s="66"/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2:14" ht="15" x14ac:dyDescent="0.25">
      <c r="B197" s="65"/>
      <c r="D197" s="66"/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2:14" ht="15" x14ac:dyDescent="0.25">
      <c r="B198" s="65"/>
      <c r="D198" s="66"/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2:14" ht="15" x14ac:dyDescent="0.25">
      <c r="B199" s="65"/>
      <c r="D199" s="66"/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2:14" ht="15" x14ac:dyDescent="0.25">
      <c r="B200" s="65"/>
      <c r="D200" s="66"/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2:14" ht="15" x14ac:dyDescent="0.25">
      <c r="B201" s="65"/>
      <c r="D201" s="66"/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2:14" ht="15" x14ac:dyDescent="0.25">
      <c r="B202" s="65"/>
      <c r="D202" s="66"/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2:14" ht="15" x14ac:dyDescent="0.25">
      <c r="B203" s="65"/>
      <c r="D203" s="66"/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2:14" ht="15" x14ac:dyDescent="0.25">
      <c r="B204" s="65"/>
      <c r="D204" s="66"/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2:14" ht="15" x14ac:dyDescent="0.25">
      <c r="B205" s="65"/>
      <c r="D205" s="66"/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2:14" ht="15" x14ac:dyDescent="0.25">
      <c r="B206" s="65"/>
      <c r="D206" s="66"/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2:14" ht="15" x14ac:dyDescent="0.25">
      <c r="B207" s="65"/>
      <c r="D207" s="66"/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2:14" ht="15" x14ac:dyDescent="0.25">
      <c r="B208" s="65"/>
      <c r="D208" s="66"/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2:14" ht="15" x14ac:dyDescent="0.25">
      <c r="B209" s="65"/>
      <c r="D209" s="66"/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2:14" ht="15" x14ac:dyDescent="0.25">
      <c r="B210" s="65"/>
      <c r="D210" s="66"/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2:14" ht="15" x14ac:dyDescent="0.25">
      <c r="B211" s="65"/>
      <c r="D211" s="66"/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2:14" ht="15" x14ac:dyDescent="0.25">
      <c r="B212" s="65"/>
      <c r="D212" s="66"/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2:14" ht="15" x14ac:dyDescent="0.25">
      <c r="B213" s="65"/>
      <c r="D213" s="66"/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2:14" ht="15" x14ac:dyDescent="0.25">
      <c r="B214" s="65"/>
      <c r="D214" s="66"/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2:14" ht="15" x14ac:dyDescent="0.25">
      <c r="B215" s="65"/>
      <c r="D215" s="66"/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2:14" ht="15" x14ac:dyDescent="0.25">
      <c r="B216" s="65"/>
      <c r="D216" s="66"/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2:14" ht="15" x14ac:dyDescent="0.25">
      <c r="B217" s="65"/>
      <c r="D217" s="66"/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2:14" ht="15" x14ac:dyDescent="0.25">
      <c r="B218" s="65"/>
      <c r="D218" s="66"/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2:14" ht="15" x14ac:dyDescent="0.25">
      <c r="B219" s="65"/>
      <c r="D219" s="66"/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2:14" ht="15" x14ac:dyDescent="0.25">
      <c r="B220" s="65"/>
      <c r="D220" s="66"/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2:14" ht="15" x14ac:dyDescent="0.25">
      <c r="B221" s="65"/>
      <c r="D221" s="66"/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2:14" ht="15" x14ac:dyDescent="0.25">
      <c r="B222" s="65"/>
      <c r="D222" s="66"/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2:14" ht="15" x14ac:dyDescent="0.25">
      <c r="B223" s="65"/>
      <c r="D223" s="66"/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2:14" ht="15" x14ac:dyDescent="0.25">
      <c r="B224" s="65"/>
      <c r="D224" s="66"/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2:14" ht="15" x14ac:dyDescent="0.25">
      <c r="B225" s="65"/>
      <c r="D225" s="66"/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2:14" ht="15" x14ac:dyDescent="0.25">
      <c r="B226" s="65"/>
      <c r="D226" s="66"/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2:14" ht="15" x14ac:dyDescent="0.25">
      <c r="B227" s="65"/>
      <c r="D227" s="66"/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2:14" ht="15" x14ac:dyDescent="0.25">
      <c r="B228" s="65"/>
      <c r="D228" s="66"/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2:14" ht="15" x14ac:dyDescent="0.25">
      <c r="B229" s="65"/>
      <c r="D229" s="66"/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2:14" ht="15" x14ac:dyDescent="0.25">
      <c r="B230" s="65"/>
      <c r="D230" s="66"/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2:14" ht="15" x14ac:dyDescent="0.25">
      <c r="B231" s="65"/>
      <c r="D231" s="66"/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2:14" ht="15" x14ac:dyDescent="0.25">
      <c r="B232" s="65"/>
      <c r="D232" s="66"/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2:14" ht="15" x14ac:dyDescent="0.25">
      <c r="B233" s="65"/>
      <c r="D233" s="66"/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2:14" ht="15" x14ac:dyDescent="0.25">
      <c r="B234" s="65"/>
      <c r="D234" s="66"/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2:14" ht="15" x14ac:dyDescent="0.25">
      <c r="B235" s="65"/>
      <c r="D235" s="66"/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2:14" ht="15" x14ac:dyDescent="0.25">
      <c r="B236" s="65"/>
      <c r="D236" s="66"/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2:14" ht="15" x14ac:dyDescent="0.25">
      <c r="B237" s="65"/>
      <c r="D237" s="66"/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2:14" ht="15" x14ac:dyDescent="0.25">
      <c r="B238" s="65"/>
      <c r="D238" s="66"/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2:14" ht="15" x14ac:dyDescent="0.25">
      <c r="B239" s="65"/>
      <c r="D239" s="66"/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2:14" ht="15" x14ac:dyDescent="0.25">
      <c r="B240" s="65"/>
      <c r="D240" s="66"/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2:14" ht="15" x14ac:dyDescent="0.25">
      <c r="B241" s="65"/>
      <c r="D241" s="66"/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2:14" ht="15" x14ac:dyDescent="0.25">
      <c r="B242" s="65"/>
      <c r="D242" s="66"/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2:14" ht="15" x14ac:dyDescent="0.25">
      <c r="B243" s="65"/>
      <c r="D243" s="66"/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2:14" ht="15" x14ac:dyDescent="0.25">
      <c r="B244" s="65"/>
      <c r="D244" s="66"/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2:14" ht="15" x14ac:dyDescent="0.25">
      <c r="B245" s="65"/>
      <c r="D245" s="66"/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2:14" ht="15" x14ac:dyDescent="0.25">
      <c r="B246" s="65"/>
      <c r="D246" s="66"/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2:14" ht="15" x14ac:dyDescent="0.25">
      <c r="B247" s="65"/>
      <c r="D247" s="66"/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2:14" ht="15" x14ac:dyDescent="0.25">
      <c r="B248" s="65"/>
      <c r="D248" s="66"/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2:14" ht="15" x14ac:dyDescent="0.25">
      <c r="B249" s="65"/>
      <c r="D249" s="66"/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2:14" ht="15" x14ac:dyDescent="0.25">
      <c r="B250" s="65"/>
      <c r="D250" s="66"/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2:14" ht="15" x14ac:dyDescent="0.25">
      <c r="B251" s="65"/>
      <c r="D251" s="66"/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2:14" ht="15" x14ac:dyDescent="0.25">
      <c r="B252" s="65"/>
      <c r="D252" s="66"/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2:14" ht="15" x14ac:dyDescent="0.25">
      <c r="B253" s="65"/>
      <c r="D253" s="66"/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2:14" ht="15" x14ac:dyDescent="0.25">
      <c r="B254" s="65"/>
      <c r="D254" s="66"/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2:14" ht="15" x14ac:dyDescent="0.25">
      <c r="B255" s="65"/>
      <c r="D255" s="66"/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2:14" ht="15" x14ac:dyDescent="0.25">
      <c r="B256" s="65"/>
      <c r="D256" s="66"/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2:14" ht="15" x14ac:dyDescent="0.25">
      <c r="B257" s="65"/>
      <c r="D257" s="66"/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2:14" ht="15" x14ac:dyDescent="0.25">
      <c r="B258" s="65"/>
      <c r="D258" s="66"/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2:14" ht="15" x14ac:dyDescent="0.25">
      <c r="B259" s="65"/>
      <c r="D259" s="66"/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2:14" ht="15" x14ac:dyDescent="0.25">
      <c r="B260" s="65"/>
      <c r="D260" s="66"/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2:14" ht="15" x14ac:dyDescent="0.25">
      <c r="B261" s="65"/>
      <c r="D261" s="66"/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2:14" ht="15" x14ac:dyDescent="0.25">
      <c r="B262" s="65"/>
      <c r="D262" s="66"/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2:14" ht="15" x14ac:dyDescent="0.25">
      <c r="B263" s="65"/>
      <c r="D263" s="66"/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2:14" ht="15" x14ac:dyDescent="0.25">
      <c r="B264" s="65"/>
      <c r="D264" s="66"/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2:14" ht="15" x14ac:dyDescent="0.25">
      <c r="B265" s="65"/>
      <c r="D265" s="66"/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2:14" ht="15" x14ac:dyDescent="0.25">
      <c r="B266" s="65"/>
      <c r="D266" s="66"/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2:14" ht="15" x14ac:dyDescent="0.25">
      <c r="B267" s="65"/>
      <c r="D267" s="66"/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2:14" ht="15" x14ac:dyDescent="0.25">
      <c r="B268" s="65"/>
      <c r="D268" s="66"/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2:14" ht="15" x14ac:dyDescent="0.25">
      <c r="B269" s="65"/>
      <c r="D269" s="66"/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2:14" ht="15" x14ac:dyDescent="0.25">
      <c r="B270" s="65"/>
      <c r="D270" s="66"/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2:14" ht="15" x14ac:dyDescent="0.25">
      <c r="B271" s="65"/>
      <c r="D271" s="66"/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2:14" ht="15" x14ac:dyDescent="0.25">
      <c r="B272" s="65"/>
      <c r="D272" s="66"/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2:14" ht="15" x14ac:dyDescent="0.25">
      <c r="B273" s="65"/>
      <c r="D273" s="66"/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2:14" ht="15" x14ac:dyDescent="0.25">
      <c r="B274" s="65"/>
      <c r="D274" s="66"/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2:14" ht="15" x14ac:dyDescent="0.25">
      <c r="B275" s="65"/>
      <c r="D275" s="66"/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2:14" ht="15" x14ac:dyDescent="0.25">
      <c r="B276" s="65"/>
      <c r="D276" s="66"/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2:14" ht="15" x14ac:dyDescent="0.25">
      <c r="B277" s="65"/>
      <c r="D277" s="66"/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2:14" ht="15" x14ac:dyDescent="0.25">
      <c r="B278" s="65"/>
      <c r="D278" s="66"/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2:14" ht="15" x14ac:dyDescent="0.25">
      <c r="B279" s="65"/>
      <c r="D279" s="66"/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2:14" ht="15" x14ac:dyDescent="0.25">
      <c r="B280" s="65"/>
      <c r="D280" s="66"/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2:14" ht="15" x14ac:dyDescent="0.25">
      <c r="B281" s="65"/>
      <c r="D281" s="66"/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2:14" ht="15" x14ac:dyDescent="0.25">
      <c r="B282" s="65"/>
      <c r="D282" s="66"/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2:14" ht="15" x14ac:dyDescent="0.25">
      <c r="B283" s="65"/>
      <c r="D283" s="66"/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2:14" ht="15" x14ac:dyDescent="0.25">
      <c r="B284" s="65"/>
      <c r="D284" s="66"/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2:14" ht="15" x14ac:dyDescent="0.25">
      <c r="B285" s="65"/>
      <c r="D285" s="66"/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2:14" ht="15" x14ac:dyDescent="0.25">
      <c r="B286" s="65"/>
      <c r="D286" s="66"/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2:14" ht="15" x14ac:dyDescent="0.25">
      <c r="B287" s="65"/>
      <c r="D287" s="66"/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2:14" ht="15" x14ac:dyDescent="0.25">
      <c r="B288" s="65"/>
      <c r="D288" s="66"/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2:14" ht="15" x14ac:dyDescent="0.25">
      <c r="B289" s="65"/>
      <c r="D289" s="66"/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2:14" ht="15" x14ac:dyDescent="0.25">
      <c r="B290" s="65"/>
      <c r="D290" s="66"/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2:14" ht="15" x14ac:dyDescent="0.25">
      <c r="B291" s="65"/>
      <c r="D291" s="66"/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2:14" ht="15" x14ac:dyDescent="0.25">
      <c r="B292" s="65"/>
      <c r="D292" s="66"/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2:14" ht="15" x14ac:dyDescent="0.25">
      <c r="B293" s="65"/>
      <c r="D293" s="66"/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2:14" ht="15" x14ac:dyDescent="0.25">
      <c r="B294" s="65"/>
      <c r="D294" s="66"/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2:14" ht="15" x14ac:dyDescent="0.25">
      <c r="B295" s="65"/>
      <c r="D295" s="66"/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2:14" ht="15" x14ac:dyDescent="0.25">
      <c r="B296" s="65"/>
      <c r="D296" s="66"/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2:14" ht="15" x14ac:dyDescent="0.25">
      <c r="B297" s="65"/>
      <c r="D297" s="66"/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2:14" ht="15" x14ac:dyDescent="0.25">
      <c r="B298" s="65"/>
      <c r="D298" s="66"/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2:14" ht="15" x14ac:dyDescent="0.25">
      <c r="B299" s="65"/>
      <c r="D299" s="66"/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2:14" ht="15" x14ac:dyDescent="0.25">
      <c r="B300" s="65"/>
      <c r="D300" s="66"/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2:14" ht="15" x14ac:dyDescent="0.25">
      <c r="B301" s="65"/>
      <c r="D301" s="66"/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2:14" ht="15" x14ac:dyDescent="0.25">
      <c r="B302" s="65"/>
      <c r="D302" s="66"/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2:14" ht="15" x14ac:dyDescent="0.25">
      <c r="B303" s="65"/>
      <c r="D303" s="66"/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2:14" ht="15" x14ac:dyDescent="0.25">
      <c r="B304" s="65"/>
      <c r="D304" s="66"/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2:14" ht="15" x14ac:dyDescent="0.25">
      <c r="B305" s="65"/>
      <c r="D305" s="66"/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2:14" ht="15" x14ac:dyDescent="0.25">
      <c r="B306" s="65"/>
      <c r="D306" s="66"/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2:14" ht="15" x14ac:dyDescent="0.25">
      <c r="B307" s="65"/>
      <c r="D307" s="66"/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2:14" ht="15" x14ac:dyDescent="0.25">
      <c r="B308" s="65"/>
      <c r="D308" s="66"/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2:14" ht="15" x14ac:dyDescent="0.25">
      <c r="B309" s="65"/>
      <c r="D309" s="66"/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2:14" ht="15" x14ac:dyDescent="0.25">
      <c r="B310" s="65"/>
      <c r="D310" s="66"/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2:14" ht="15" x14ac:dyDescent="0.25">
      <c r="B311" s="65"/>
      <c r="D311" s="66"/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2:14" ht="15" x14ac:dyDescent="0.25">
      <c r="B312" s="65"/>
      <c r="D312" s="66"/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2:14" ht="15" x14ac:dyDescent="0.25">
      <c r="B313" s="65"/>
      <c r="D313" s="66"/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2:14" ht="15" x14ac:dyDescent="0.25">
      <c r="B314" s="65"/>
      <c r="D314" s="66"/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2:14" ht="15" x14ac:dyDescent="0.25">
      <c r="B315" s="65"/>
      <c r="D315" s="66"/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2:14" ht="15" x14ac:dyDescent="0.25">
      <c r="B316" s="65"/>
      <c r="D316" s="66"/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2:14" ht="15" x14ac:dyDescent="0.25">
      <c r="B317" s="65"/>
      <c r="D317" s="66"/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2:14" ht="15" x14ac:dyDescent="0.25">
      <c r="B318" s="65"/>
      <c r="D318" s="66"/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2:14" ht="15" x14ac:dyDescent="0.25">
      <c r="B319" s="65"/>
      <c r="D319" s="66"/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2:14" ht="15" x14ac:dyDescent="0.25">
      <c r="B320" s="65"/>
      <c r="D320" s="66"/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2:14" ht="15" x14ac:dyDescent="0.25">
      <c r="B321" s="65"/>
      <c r="D321" s="66"/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2:14" ht="15" x14ac:dyDescent="0.25">
      <c r="B322" s="65"/>
      <c r="D322" s="66"/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2:14" ht="15" x14ac:dyDescent="0.25">
      <c r="B323" s="65"/>
      <c r="D323" s="66"/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2:14" ht="15" x14ac:dyDescent="0.25">
      <c r="B324" s="65"/>
      <c r="D324" s="66"/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2:14" ht="15" x14ac:dyDescent="0.25">
      <c r="B325" s="65"/>
      <c r="D325" s="66"/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2:14" ht="15" x14ac:dyDescent="0.25">
      <c r="B326" s="65"/>
      <c r="D326" s="66"/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2:14" ht="15" x14ac:dyDescent="0.25">
      <c r="B327" s="65"/>
      <c r="D327" s="66"/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2:14" ht="15" x14ac:dyDescent="0.25">
      <c r="B328" s="65"/>
      <c r="D328" s="66"/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2:14" ht="15" x14ac:dyDescent="0.25">
      <c r="B329" s="65"/>
      <c r="D329" s="66"/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2:14" ht="15" x14ac:dyDescent="0.25">
      <c r="B330" s="65"/>
      <c r="D330" s="66"/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2:14" ht="15" x14ac:dyDescent="0.25">
      <c r="B331" s="65"/>
      <c r="D331" s="66"/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2:14" ht="15" x14ac:dyDescent="0.25">
      <c r="B332" s="65"/>
      <c r="D332" s="66"/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2:14" ht="15" x14ac:dyDescent="0.25">
      <c r="B333" s="65"/>
      <c r="D333" s="66"/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2:14" ht="15" x14ac:dyDescent="0.25">
      <c r="B334" s="65"/>
      <c r="D334" s="66"/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2:14" ht="15" x14ac:dyDescent="0.25">
      <c r="B335" s="65"/>
      <c r="D335" s="66"/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2:14" ht="15" x14ac:dyDescent="0.25">
      <c r="B336" s="65"/>
      <c r="D336" s="66"/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2:14" ht="15" x14ac:dyDescent="0.25">
      <c r="B337" s="65"/>
      <c r="D337" s="66"/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2:14" ht="15" x14ac:dyDescent="0.25">
      <c r="B338" s="65"/>
      <c r="D338" s="66"/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2:14" ht="15" x14ac:dyDescent="0.25">
      <c r="B339" s="65"/>
      <c r="D339" s="66"/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2:14" ht="15" x14ac:dyDescent="0.25">
      <c r="B340" s="65"/>
      <c r="D340" s="66"/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2:14" ht="15" x14ac:dyDescent="0.25">
      <c r="B341" s="65"/>
      <c r="D341" s="66"/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2:14" ht="15" x14ac:dyDescent="0.25">
      <c r="B342" s="65"/>
      <c r="D342" s="66"/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2:14" ht="15" x14ac:dyDescent="0.25">
      <c r="B343" s="65"/>
      <c r="D343" s="66"/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2:14" ht="15" x14ac:dyDescent="0.25">
      <c r="B344" s="65"/>
      <c r="D344" s="66"/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2:14" ht="15" x14ac:dyDescent="0.25">
      <c r="B345" s="65"/>
      <c r="D345" s="66"/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2:14" ht="15" x14ac:dyDescent="0.25">
      <c r="B346" s="65"/>
      <c r="D346" s="66"/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2:14" ht="15" x14ac:dyDescent="0.25">
      <c r="B347" s="65"/>
      <c r="D347" s="66"/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2:14" ht="15" x14ac:dyDescent="0.25">
      <c r="B348" s="65"/>
      <c r="D348" s="66"/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2:14" ht="15" x14ac:dyDescent="0.25">
      <c r="B349" s="65"/>
      <c r="D349" s="66"/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2:14" ht="15" x14ac:dyDescent="0.25">
      <c r="B350" s="65"/>
      <c r="D350" s="66"/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2:14" ht="15" x14ac:dyDescent="0.25">
      <c r="B351" s="65"/>
      <c r="D351" s="66"/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2:14" ht="15" x14ac:dyDescent="0.25">
      <c r="B352" s="65"/>
      <c r="D352" s="66"/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2:14" ht="15" x14ac:dyDescent="0.25">
      <c r="B353" s="65"/>
      <c r="D353" s="66"/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2:14" ht="15" x14ac:dyDescent="0.25">
      <c r="B354" s="65"/>
      <c r="D354" s="66"/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2:14" ht="15" x14ac:dyDescent="0.25">
      <c r="B355" s="65"/>
      <c r="D355" s="66"/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2:14" ht="15" x14ac:dyDescent="0.25">
      <c r="B356" s="65"/>
      <c r="D356" s="66"/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2:14" ht="15" x14ac:dyDescent="0.25">
      <c r="B357" s="65"/>
      <c r="D357" s="66"/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2:14" ht="15" x14ac:dyDescent="0.25">
      <c r="B358" s="65"/>
      <c r="D358" s="66"/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2:14" ht="15" x14ac:dyDescent="0.25">
      <c r="B359" s="65"/>
      <c r="D359" s="66"/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2:14" ht="15" x14ac:dyDescent="0.25">
      <c r="B360" s="65"/>
      <c r="D360" s="66"/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2:14" ht="15" x14ac:dyDescent="0.25">
      <c r="B361" s="65"/>
      <c r="D361" s="66"/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2:14" ht="15" x14ac:dyDescent="0.25">
      <c r="B362" s="65"/>
      <c r="D362" s="66"/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2:14" ht="15" x14ac:dyDescent="0.25">
      <c r="B363" s="65"/>
      <c r="D363" s="66"/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2:14" ht="15" x14ac:dyDescent="0.25">
      <c r="B364" s="65"/>
      <c r="D364" s="66"/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2:14" ht="15" x14ac:dyDescent="0.25">
      <c r="B365" s="65"/>
      <c r="D365" s="66"/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2:14" ht="15" x14ac:dyDescent="0.25">
      <c r="B366" s="65"/>
      <c r="D366" s="66"/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2:14" ht="15" x14ac:dyDescent="0.25">
      <c r="B367" s="65"/>
      <c r="D367" s="66"/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2:14" ht="15" x14ac:dyDescent="0.25">
      <c r="B368" s="65"/>
      <c r="D368" s="66"/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2:14" ht="15" x14ac:dyDescent="0.25">
      <c r="B369" s="65"/>
      <c r="D369" s="66"/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2:14" ht="15" x14ac:dyDescent="0.25">
      <c r="B370" s="65"/>
      <c r="D370" s="66"/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2:14" ht="15" x14ac:dyDescent="0.25">
      <c r="B371" s="65"/>
      <c r="D371" s="66"/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2:14" ht="15" x14ac:dyDescent="0.25">
      <c r="B372" s="65"/>
      <c r="D372" s="66"/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2:14" ht="15" x14ac:dyDescent="0.25">
      <c r="B373" s="65"/>
      <c r="D373" s="66"/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2:14" ht="15" x14ac:dyDescent="0.25">
      <c r="B374" s="65"/>
      <c r="D374" s="66"/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2:14" ht="15" x14ac:dyDescent="0.25">
      <c r="B375" s="65"/>
      <c r="D375" s="66"/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2:14" ht="15" x14ac:dyDescent="0.25">
      <c r="B376" s="65"/>
      <c r="D376" s="66"/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2:14" ht="15" x14ac:dyDescent="0.25">
      <c r="B377" s="65"/>
      <c r="D377" s="66"/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2:14" ht="15" x14ac:dyDescent="0.25">
      <c r="B378" s="65"/>
      <c r="D378" s="66"/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2:14" ht="15" x14ac:dyDescent="0.25">
      <c r="B379" s="65"/>
      <c r="D379" s="66"/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2:14" ht="15" x14ac:dyDescent="0.25">
      <c r="B380" s="65"/>
      <c r="D380" s="66"/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2:14" ht="15" x14ac:dyDescent="0.25">
      <c r="B381" s="65"/>
      <c r="D381" s="66"/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2:14" ht="15" x14ac:dyDescent="0.25">
      <c r="B382" s="65"/>
      <c r="D382" s="66"/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2:14" ht="15" x14ac:dyDescent="0.25">
      <c r="B383" s="65"/>
      <c r="D383" s="66"/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2:14" ht="15" x14ac:dyDescent="0.25">
      <c r="B384" s="65"/>
      <c r="D384" s="66"/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2:14" ht="15" x14ac:dyDescent="0.25">
      <c r="B385" s="65"/>
      <c r="D385" s="66"/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2:14" ht="15" x14ac:dyDescent="0.25">
      <c r="B386" s="65"/>
      <c r="D386" s="66"/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2:14" ht="15" x14ac:dyDescent="0.25">
      <c r="B387" s="65"/>
      <c r="D387" s="66"/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2:14" ht="15" x14ac:dyDescent="0.25">
      <c r="B388" s="65"/>
      <c r="D388" s="66"/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2:14" ht="15" x14ac:dyDescent="0.25">
      <c r="B389" s="65"/>
      <c r="D389" s="66"/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2:14" ht="15" x14ac:dyDescent="0.25">
      <c r="B390" s="65"/>
      <c r="D390" s="66"/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2:14" ht="15" x14ac:dyDescent="0.25">
      <c r="B391" s="65"/>
      <c r="D391" s="66"/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2:14" ht="15" x14ac:dyDescent="0.25">
      <c r="B392" s="65"/>
      <c r="D392" s="66"/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2:14" ht="15" x14ac:dyDescent="0.25">
      <c r="B393" s="65"/>
      <c r="D393" s="66"/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2:14" ht="15" x14ac:dyDescent="0.25">
      <c r="B394" s="65"/>
      <c r="D394" s="66"/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2:14" ht="15" x14ac:dyDescent="0.25">
      <c r="B395" s="65"/>
      <c r="D395" s="66"/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2:14" ht="15" x14ac:dyDescent="0.25">
      <c r="B396" s="65"/>
      <c r="D396" s="66"/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2:14" ht="15" x14ac:dyDescent="0.25">
      <c r="B397" s="65"/>
      <c r="D397" s="66"/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2:14" ht="15" x14ac:dyDescent="0.25">
      <c r="B398" s="65"/>
      <c r="D398" s="66"/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2:14" ht="15" x14ac:dyDescent="0.25">
      <c r="B399" s="65"/>
      <c r="D399" s="66"/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2:14" ht="15" x14ac:dyDescent="0.25">
      <c r="B400" s="65"/>
      <c r="D400" s="66"/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2:14" ht="15" x14ac:dyDescent="0.25">
      <c r="B401" s="65"/>
      <c r="D401" s="66"/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2:14" ht="15" x14ac:dyDescent="0.25">
      <c r="B402" s="65"/>
      <c r="D402" s="66"/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2:14" ht="15" x14ac:dyDescent="0.25">
      <c r="B403" s="65"/>
      <c r="D403" s="66"/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2:14" ht="15" x14ac:dyDescent="0.25">
      <c r="B404" s="65"/>
      <c r="D404" s="66"/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2:14" ht="15" x14ac:dyDescent="0.25">
      <c r="B405" s="65"/>
      <c r="D405" s="66"/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2:14" ht="15" x14ac:dyDescent="0.25">
      <c r="B406" s="65"/>
      <c r="D406" s="66"/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2:14" ht="15" x14ac:dyDescent="0.25">
      <c r="B407" s="65"/>
      <c r="D407" s="66"/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2:14" ht="15" x14ac:dyDescent="0.25">
      <c r="B408" s="65"/>
      <c r="D408" s="66"/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2:14" ht="15" x14ac:dyDescent="0.25">
      <c r="B409" s="65"/>
      <c r="D409" s="66"/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2:14" ht="15" x14ac:dyDescent="0.25">
      <c r="B410" s="65"/>
      <c r="D410" s="66"/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2:14" ht="15" x14ac:dyDescent="0.25">
      <c r="B411" s="65"/>
      <c r="D411" s="66"/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2:14" ht="15" x14ac:dyDescent="0.25">
      <c r="B412" s="65"/>
      <c r="D412" s="66"/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2:14" ht="15" x14ac:dyDescent="0.25">
      <c r="B413" s="65"/>
      <c r="D413" s="66"/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2:14" ht="15" x14ac:dyDescent="0.25">
      <c r="B414" s="65"/>
      <c r="D414" s="66"/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2:14" ht="15" x14ac:dyDescent="0.25">
      <c r="B415" s="65"/>
      <c r="D415" s="66"/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2:14" ht="15" x14ac:dyDescent="0.25">
      <c r="B416" s="65"/>
      <c r="D416" s="66"/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2:14" ht="15" x14ac:dyDescent="0.25">
      <c r="B417" s="65"/>
      <c r="D417" s="66"/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2:14" ht="15" x14ac:dyDescent="0.25">
      <c r="B418" s="65"/>
      <c r="D418" s="66"/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2:14" ht="15" x14ac:dyDescent="0.25">
      <c r="B419" s="65"/>
      <c r="D419" s="66"/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2:14" ht="15" x14ac:dyDescent="0.25">
      <c r="B420" s="65"/>
      <c r="D420" s="66"/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2:14" ht="15" x14ac:dyDescent="0.25">
      <c r="B421" s="65"/>
      <c r="D421" s="66"/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2:14" ht="15" x14ac:dyDescent="0.25">
      <c r="B422" s="65"/>
      <c r="D422" s="66"/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2:14" ht="15" x14ac:dyDescent="0.25">
      <c r="B423" s="65"/>
      <c r="D423" s="66"/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2:14" ht="15" x14ac:dyDescent="0.25">
      <c r="B424" s="65"/>
      <c r="D424" s="66"/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2:14" ht="15" x14ac:dyDescent="0.25">
      <c r="B425" s="65"/>
      <c r="D425" s="66"/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2:14" ht="15" x14ac:dyDescent="0.25">
      <c r="B426" s="65"/>
      <c r="D426" s="66"/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2:14" ht="15" x14ac:dyDescent="0.25">
      <c r="B427" s="65"/>
      <c r="D427" s="66"/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2:14" ht="15" x14ac:dyDescent="0.25">
      <c r="B428" s="65"/>
      <c r="D428" s="66"/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2:14" ht="15" x14ac:dyDescent="0.25">
      <c r="B429" s="65"/>
      <c r="D429" s="66"/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2:14" ht="15" x14ac:dyDescent="0.25">
      <c r="B430" s="65"/>
      <c r="D430" s="66"/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2:14" ht="15" x14ac:dyDescent="0.25">
      <c r="B431" s="65"/>
      <c r="D431" s="66"/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2:14" ht="15" x14ac:dyDescent="0.25">
      <c r="B432" s="65"/>
      <c r="D432" s="66"/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2:14" ht="15" x14ac:dyDescent="0.25">
      <c r="B433" s="65"/>
      <c r="D433" s="66"/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2:14" ht="15" x14ac:dyDescent="0.25">
      <c r="B434" s="65"/>
      <c r="D434" s="66"/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2:14" ht="15" x14ac:dyDescent="0.25">
      <c r="B435" s="65"/>
      <c r="D435" s="66"/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2:14" ht="15" x14ac:dyDescent="0.25">
      <c r="B436" s="65"/>
      <c r="D436" s="66"/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2:14" ht="15" x14ac:dyDescent="0.25">
      <c r="B437" s="65"/>
      <c r="D437" s="66"/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2:14" ht="15" x14ac:dyDescent="0.25">
      <c r="B438" s="65"/>
      <c r="D438" s="66"/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2:14" ht="15" x14ac:dyDescent="0.25">
      <c r="B439" s="65"/>
      <c r="D439" s="66"/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2:14" ht="15" x14ac:dyDescent="0.25">
      <c r="B440" s="65"/>
      <c r="D440" s="66"/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2:14" ht="15" x14ac:dyDescent="0.25">
      <c r="B441" s="65"/>
      <c r="D441" s="66"/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2:14" ht="15" x14ac:dyDescent="0.25">
      <c r="B442" s="65"/>
      <c r="D442" s="66"/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2:14" ht="15" x14ac:dyDescent="0.25">
      <c r="B443" s="65"/>
      <c r="D443" s="66"/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2:14" ht="15" x14ac:dyDescent="0.25">
      <c r="B444" s="65"/>
      <c r="D444" s="66"/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2:14" ht="15" x14ac:dyDescent="0.25">
      <c r="B445" s="65"/>
      <c r="D445" s="66"/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2:14" ht="15" x14ac:dyDescent="0.25">
      <c r="B446" s="65"/>
      <c r="D446" s="66"/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2:14" ht="15" x14ac:dyDescent="0.25">
      <c r="B447" s="65"/>
      <c r="D447" s="66"/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2:14" ht="15" x14ac:dyDescent="0.25">
      <c r="B448" s="65"/>
      <c r="D448" s="66"/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2:14" ht="15" x14ac:dyDescent="0.25">
      <c r="B449" s="65"/>
      <c r="D449" s="66"/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2:14" ht="15" x14ac:dyDescent="0.25">
      <c r="B450" s="65"/>
      <c r="D450" s="66"/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2:14" ht="15" x14ac:dyDescent="0.25">
      <c r="B451" s="65"/>
      <c r="D451" s="66"/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2:14" ht="15" x14ac:dyDescent="0.25">
      <c r="B452" s="65"/>
      <c r="D452" s="66"/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2:14" ht="15" x14ac:dyDescent="0.25">
      <c r="B453" s="65"/>
      <c r="D453" s="66"/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2:14" ht="15" x14ac:dyDescent="0.25">
      <c r="B454" s="65"/>
      <c r="D454" s="66"/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2:14" ht="15" x14ac:dyDescent="0.25">
      <c r="B455" s="65"/>
      <c r="D455" s="66"/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2:14" ht="15" x14ac:dyDescent="0.25">
      <c r="B456" s="65"/>
      <c r="D456" s="66"/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2:14" ht="15" x14ac:dyDescent="0.25">
      <c r="B457" s="65"/>
      <c r="D457" s="66"/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2:14" ht="15" x14ac:dyDescent="0.25">
      <c r="B458" s="65"/>
      <c r="D458" s="66"/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2:14" ht="15" x14ac:dyDescent="0.25">
      <c r="B459" s="65"/>
      <c r="D459" s="66"/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2:14" ht="15" x14ac:dyDescent="0.25">
      <c r="B460" s="65"/>
      <c r="D460" s="66"/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2:14" ht="15" x14ac:dyDescent="0.25">
      <c r="B461" s="65"/>
      <c r="D461" s="66"/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2:14" ht="15" x14ac:dyDescent="0.25">
      <c r="B462" s="65"/>
      <c r="D462" s="66"/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2:14" ht="15" x14ac:dyDescent="0.25">
      <c r="B463" s="65"/>
      <c r="D463" s="66"/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2:14" ht="15" x14ac:dyDescent="0.25">
      <c r="B464" s="65"/>
      <c r="D464" s="66"/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2:14" ht="15" x14ac:dyDescent="0.25">
      <c r="B465" s="65"/>
      <c r="D465" s="66"/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2:14" ht="15" x14ac:dyDescent="0.25">
      <c r="B466" s="65"/>
      <c r="D466" s="66"/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2:14" ht="15" x14ac:dyDescent="0.25">
      <c r="B467" s="65"/>
      <c r="D467" s="66"/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2:14" ht="15" x14ac:dyDescent="0.25">
      <c r="B468" s="65"/>
      <c r="D468" s="66"/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2:14" ht="15" x14ac:dyDescent="0.25">
      <c r="B469" s="65"/>
      <c r="D469" s="66"/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2:14" ht="15" x14ac:dyDescent="0.25">
      <c r="B470" s="65"/>
      <c r="D470" s="66"/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2:14" ht="15" x14ac:dyDescent="0.25">
      <c r="B471" s="65"/>
      <c r="D471" s="66"/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2:14" ht="15" x14ac:dyDescent="0.25">
      <c r="B472" s="65"/>
      <c r="D472" s="66"/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2:14" ht="15" x14ac:dyDescent="0.25">
      <c r="B473" s="65"/>
      <c r="D473" s="66"/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2:14" ht="15" x14ac:dyDescent="0.25">
      <c r="B474" s="65"/>
      <c r="D474" s="66"/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2:14" ht="15" x14ac:dyDescent="0.25">
      <c r="B475" s="65"/>
      <c r="D475" s="66"/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2:14" ht="15" x14ac:dyDescent="0.25">
      <c r="B476" s="65"/>
      <c r="D476" s="66"/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2:14" ht="15" x14ac:dyDescent="0.25">
      <c r="B477" s="65"/>
      <c r="D477" s="66"/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2:14" ht="15" x14ac:dyDescent="0.25">
      <c r="B478" s="65"/>
      <c r="D478" s="66"/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2:14" ht="15" x14ac:dyDescent="0.25">
      <c r="B479" s="65"/>
      <c r="D479" s="66"/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2:14" ht="15" x14ac:dyDescent="0.25">
      <c r="B480" s="65"/>
      <c r="D480" s="66"/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2:14" ht="15" x14ac:dyDescent="0.25">
      <c r="B481" s="65"/>
      <c r="D481" s="66"/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2:14" ht="15" x14ac:dyDescent="0.25">
      <c r="B482" s="65"/>
      <c r="D482" s="66"/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2:14" ht="15" x14ac:dyDescent="0.25">
      <c r="B483" s="65"/>
      <c r="D483" s="66"/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2:14" ht="15" x14ac:dyDescent="0.25">
      <c r="B484" s="65"/>
      <c r="D484" s="66"/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2:14" ht="15" x14ac:dyDescent="0.25">
      <c r="B485" s="65"/>
      <c r="D485" s="66"/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2:14" ht="15" x14ac:dyDescent="0.25">
      <c r="B486" s="65"/>
      <c r="D486" s="66"/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2:14" ht="15" x14ac:dyDescent="0.25">
      <c r="B487" s="65"/>
      <c r="D487" s="66"/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2:14" ht="15" x14ac:dyDescent="0.25">
      <c r="B488" s="65"/>
      <c r="D488" s="66"/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2:14" ht="15" x14ac:dyDescent="0.25">
      <c r="B489" s="65"/>
      <c r="D489" s="66"/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2:14" ht="15" x14ac:dyDescent="0.25">
      <c r="B490" s="65"/>
      <c r="D490" s="66"/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2:14" ht="15" x14ac:dyDescent="0.25">
      <c r="B491" s="65"/>
      <c r="D491" s="66"/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2:14" ht="15" x14ac:dyDescent="0.25">
      <c r="B492" s="65"/>
      <c r="D492" s="66"/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2:14" ht="15" x14ac:dyDescent="0.25">
      <c r="B493" s="65"/>
      <c r="D493" s="66"/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2:14" ht="15" x14ac:dyDescent="0.25">
      <c r="B494" s="65"/>
      <c r="D494" s="66"/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2:14" ht="15" x14ac:dyDescent="0.25">
      <c r="B495" s="65"/>
      <c r="D495" s="66"/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2:14" ht="15" x14ac:dyDescent="0.25">
      <c r="B496" s="65"/>
      <c r="D496" s="66"/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2:14" ht="15" x14ac:dyDescent="0.25">
      <c r="B497" s="65"/>
      <c r="D497" s="66"/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2:14" ht="15" x14ac:dyDescent="0.25">
      <c r="B498" s="65"/>
      <c r="D498" s="66"/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2:14" ht="15" x14ac:dyDescent="0.25">
      <c r="B499" s="65"/>
      <c r="D499" s="66"/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2:14" ht="15" x14ac:dyDescent="0.25">
      <c r="B500" s="65"/>
      <c r="D500" s="66"/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2:14" ht="15" x14ac:dyDescent="0.25">
      <c r="B501" s="65"/>
      <c r="D501" s="66"/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2:14" ht="15" x14ac:dyDescent="0.25">
      <c r="B502" s="65"/>
      <c r="D502" s="66"/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2:14" ht="15" x14ac:dyDescent="0.25">
      <c r="B503" s="65"/>
      <c r="D503" s="66"/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2:14" ht="15" x14ac:dyDescent="0.25">
      <c r="B504" s="65"/>
      <c r="D504" s="66"/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2:14" ht="15" x14ac:dyDescent="0.25">
      <c r="B505" s="65"/>
      <c r="D505" s="66"/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2:14" ht="15" x14ac:dyDescent="0.25">
      <c r="B506" s="65"/>
      <c r="D506" s="66"/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2:14" ht="15" x14ac:dyDescent="0.25">
      <c r="B507" s="65"/>
      <c r="D507" s="66"/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2:14" ht="15" x14ac:dyDescent="0.25">
      <c r="B508" s="65"/>
      <c r="D508" s="66"/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2:14" ht="15" x14ac:dyDescent="0.25">
      <c r="B509" s="65"/>
      <c r="D509" s="66"/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2:14" ht="15" x14ac:dyDescent="0.25">
      <c r="B510" s="65"/>
      <c r="D510" s="66"/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2:14" ht="15" x14ac:dyDescent="0.25">
      <c r="B511" s="65"/>
      <c r="D511" s="66"/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2:14" ht="15" x14ac:dyDescent="0.25">
      <c r="B512" s="65"/>
      <c r="D512" s="66"/>
      <c r="E512" s="63"/>
      <c r="F512" s="63"/>
      <c r="G512" s="63"/>
      <c r="H512" s="63"/>
      <c r="I512" s="63"/>
      <c r="J512" s="63"/>
      <c r="K512" s="63"/>
      <c r="L512" s="63"/>
      <c r="M512" s="63"/>
      <c r="N512" s="63"/>
    </row>
    <row r="513" spans="2:14" ht="15" x14ac:dyDescent="0.25">
      <c r="B513" s="65"/>
      <c r="D513" s="66"/>
      <c r="E513" s="63"/>
      <c r="F513" s="63"/>
      <c r="G513" s="63"/>
      <c r="H513" s="63"/>
      <c r="I513" s="63"/>
      <c r="J513" s="63"/>
      <c r="K513" s="63"/>
      <c r="L513" s="63"/>
      <c r="M513" s="63"/>
      <c r="N513" s="63"/>
    </row>
    <row r="514" spans="2:14" ht="15" x14ac:dyDescent="0.25">
      <c r="B514" s="65"/>
      <c r="D514" s="66"/>
      <c r="E514" s="63"/>
      <c r="F514" s="63"/>
      <c r="G514" s="63"/>
      <c r="H514" s="63"/>
      <c r="I514" s="63"/>
      <c r="J514" s="63"/>
      <c r="K514" s="63"/>
      <c r="L514" s="63"/>
      <c r="M514" s="63"/>
      <c r="N514" s="63"/>
    </row>
    <row r="515" spans="2:14" ht="15" x14ac:dyDescent="0.25">
      <c r="B515" s="65"/>
      <c r="D515" s="66"/>
      <c r="E515" s="63"/>
      <c r="F515" s="63"/>
      <c r="G515" s="63"/>
      <c r="H515" s="63"/>
      <c r="I515" s="63"/>
      <c r="J515" s="63"/>
      <c r="K515" s="63"/>
      <c r="L515" s="63"/>
      <c r="M515" s="63"/>
      <c r="N515" s="63"/>
    </row>
    <row r="516" spans="2:14" ht="15" x14ac:dyDescent="0.25">
      <c r="B516" s="65"/>
      <c r="D516" s="66"/>
      <c r="E516" s="63"/>
      <c r="F516" s="63"/>
      <c r="G516" s="63"/>
      <c r="H516" s="63"/>
      <c r="I516" s="63"/>
      <c r="J516" s="63"/>
      <c r="K516" s="63"/>
      <c r="L516" s="63"/>
      <c r="M516" s="63"/>
      <c r="N516" s="63"/>
    </row>
    <row r="517" spans="2:14" ht="15" x14ac:dyDescent="0.25">
      <c r="B517" s="65"/>
      <c r="D517" s="66"/>
      <c r="E517" s="63"/>
      <c r="F517" s="63"/>
      <c r="G517" s="63"/>
      <c r="H517" s="63"/>
      <c r="I517" s="63"/>
      <c r="J517" s="63"/>
      <c r="K517" s="63"/>
      <c r="L517" s="63"/>
      <c r="M517" s="63"/>
      <c r="N517" s="63"/>
    </row>
    <row r="518" spans="2:14" ht="15" x14ac:dyDescent="0.25">
      <c r="B518" s="65"/>
      <c r="D518" s="66"/>
      <c r="E518" s="63"/>
      <c r="F518" s="63"/>
      <c r="G518" s="63"/>
      <c r="H518" s="63"/>
      <c r="I518" s="63"/>
      <c r="J518" s="63"/>
      <c r="K518" s="63"/>
      <c r="L518" s="63"/>
      <c r="M518" s="63"/>
      <c r="N518" s="63"/>
    </row>
    <row r="519" spans="2:14" ht="15" x14ac:dyDescent="0.25">
      <c r="B519" s="65"/>
      <c r="D519" s="66"/>
      <c r="E519" s="63"/>
      <c r="F519" s="63"/>
      <c r="G519" s="63"/>
      <c r="H519" s="63"/>
      <c r="I519" s="63"/>
      <c r="J519" s="63"/>
      <c r="K519" s="63"/>
      <c r="L519" s="63"/>
      <c r="M519" s="63"/>
      <c r="N519" s="63"/>
    </row>
    <row r="520" spans="2:14" ht="15" x14ac:dyDescent="0.25">
      <c r="B520" s="65"/>
      <c r="D520" s="66"/>
      <c r="E520" s="63"/>
      <c r="F520" s="63"/>
      <c r="G520" s="63"/>
      <c r="H520" s="63"/>
      <c r="I520" s="63"/>
      <c r="J520" s="63"/>
      <c r="K520" s="63"/>
      <c r="L520" s="63"/>
      <c r="M520" s="63"/>
      <c r="N520" s="63"/>
    </row>
    <row r="521" spans="2:14" ht="15" x14ac:dyDescent="0.25">
      <c r="B521" s="65"/>
      <c r="D521" s="66"/>
      <c r="E521" s="63"/>
      <c r="F521" s="63"/>
      <c r="G521" s="63"/>
      <c r="H521" s="63"/>
      <c r="I521" s="63"/>
      <c r="J521" s="63"/>
      <c r="K521" s="63"/>
      <c r="L521" s="63"/>
      <c r="M521" s="63"/>
      <c r="N521" s="63"/>
    </row>
    <row r="522" spans="2:14" ht="15" x14ac:dyDescent="0.25">
      <c r="B522" s="65"/>
      <c r="D522" s="66"/>
      <c r="E522" s="63"/>
      <c r="F522" s="63"/>
      <c r="G522" s="63"/>
      <c r="H522" s="63"/>
      <c r="I522" s="63"/>
      <c r="J522" s="63"/>
      <c r="K522" s="63"/>
      <c r="L522" s="63"/>
      <c r="M522" s="63"/>
      <c r="N522" s="63"/>
    </row>
    <row r="523" spans="2:14" ht="15" x14ac:dyDescent="0.25">
      <c r="B523" s="65"/>
      <c r="D523" s="66"/>
      <c r="E523" s="63"/>
      <c r="F523" s="63"/>
      <c r="G523" s="63"/>
      <c r="H523" s="63"/>
      <c r="I523" s="63"/>
      <c r="J523" s="63"/>
      <c r="K523" s="63"/>
      <c r="L523" s="63"/>
      <c r="M523" s="63"/>
      <c r="N523" s="63"/>
    </row>
    <row r="524" spans="2:14" ht="15" x14ac:dyDescent="0.25">
      <c r="B524" s="65"/>
      <c r="D524" s="66"/>
      <c r="E524" s="63"/>
      <c r="F524" s="63"/>
      <c r="G524" s="63"/>
      <c r="H524" s="63"/>
      <c r="I524" s="63"/>
      <c r="J524" s="63"/>
      <c r="K524" s="63"/>
      <c r="L524" s="63"/>
      <c r="M524" s="63"/>
      <c r="N524" s="63"/>
    </row>
    <row r="525" spans="2:14" ht="15" x14ac:dyDescent="0.25">
      <c r="B525" s="65"/>
      <c r="D525" s="66"/>
      <c r="E525" s="63"/>
      <c r="F525" s="63"/>
      <c r="G525" s="63"/>
      <c r="H525" s="63"/>
      <c r="I525" s="63"/>
      <c r="J525" s="63"/>
      <c r="K525" s="63"/>
      <c r="L525" s="63"/>
      <c r="M525" s="63"/>
      <c r="N525" s="63"/>
    </row>
    <row r="526" spans="2:14" ht="15" x14ac:dyDescent="0.25">
      <c r="B526" s="65"/>
      <c r="D526" s="66"/>
      <c r="E526" s="63"/>
      <c r="F526" s="63"/>
      <c r="G526" s="63"/>
      <c r="H526" s="63"/>
      <c r="I526" s="63"/>
      <c r="J526" s="63"/>
      <c r="K526" s="63"/>
      <c r="L526" s="63"/>
      <c r="M526" s="63"/>
      <c r="N526" s="63"/>
    </row>
    <row r="527" spans="2:14" ht="15" x14ac:dyDescent="0.25">
      <c r="B527" s="65"/>
      <c r="D527" s="66"/>
      <c r="E527" s="63"/>
      <c r="F527" s="63"/>
      <c r="G527" s="63"/>
      <c r="H527" s="63"/>
      <c r="I527" s="63"/>
      <c r="J527" s="63"/>
      <c r="K527" s="63"/>
      <c r="L527" s="63"/>
      <c r="M527" s="63"/>
      <c r="N527" s="63"/>
    </row>
    <row r="528" spans="2:14" ht="15" x14ac:dyDescent="0.25">
      <c r="B528" s="65"/>
      <c r="D528" s="66"/>
      <c r="E528" s="63"/>
      <c r="F528" s="63"/>
      <c r="G528" s="63"/>
      <c r="H528" s="63"/>
      <c r="I528" s="63"/>
      <c r="J528" s="63"/>
      <c r="K528" s="63"/>
      <c r="L528" s="63"/>
      <c r="M528" s="63"/>
      <c r="N528" s="63"/>
    </row>
    <row r="529" spans="2:14" ht="15" x14ac:dyDescent="0.25">
      <c r="B529" s="65"/>
      <c r="D529" s="66"/>
      <c r="E529" s="63"/>
      <c r="F529" s="63"/>
      <c r="G529" s="63"/>
      <c r="H529" s="63"/>
      <c r="I529" s="63"/>
      <c r="J529" s="63"/>
      <c r="K529" s="63"/>
      <c r="L529" s="63"/>
      <c r="M529" s="63"/>
      <c r="N529" s="63"/>
    </row>
    <row r="530" spans="2:14" ht="15" x14ac:dyDescent="0.25">
      <c r="B530" s="65"/>
      <c r="D530" s="66"/>
      <c r="E530" s="63"/>
      <c r="F530" s="63"/>
      <c r="G530" s="63"/>
      <c r="H530" s="63"/>
      <c r="I530" s="63"/>
      <c r="J530" s="63"/>
      <c r="K530" s="63"/>
      <c r="L530" s="63"/>
      <c r="M530" s="63"/>
      <c r="N530" s="63"/>
    </row>
    <row r="531" spans="2:14" ht="15" x14ac:dyDescent="0.25">
      <c r="B531" s="65"/>
      <c r="D531" s="66"/>
      <c r="E531" s="63"/>
      <c r="F531" s="63"/>
      <c r="G531" s="63"/>
      <c r="H531" s="63"/>
      <c r="I531" s="63"/>
      <c r="J531" s="63"/>
      <c r="K531" s="63"/>
      <c r="L531" s="63"/>
      <c r="M531" s="63"/>
      <c r="N531" s="63"/>
    </row>
    <row r="532" spans="2:14" ht="15" x14ac:dyDescent="0.25">
      <c r="B532" s="65"/>
      <c r="D532" s="66"/>
      <c r="E532" s="63"/>
      <c r="F532" s="63"/>
      <c r="G532" s="63"/>
      <c r="H532" s="63"/>
      <c r="I532" s="63"/>
      <c r="J532" s="63"/>
      <c r="K532" s="63"/>
      <c r="L532" s="63"/>
      <c r="M532" s="63"/>
      <c r="N532" s="63"/>
    </row>
    <row r="533" spans="2:14" ht="15" x14ac:dyDescent="0.25">
      <c r="B533" s="65"/>
      <c r="D533" s="66"/>
      <c r="E533" s="63"/>
      <c r="F533" s="63"/>
      <c r="G533" s="63"/>
      <c r="H533" s="63"/>
      <c r="I533" s="63"/>
      <c r="J533" s="63"/>
      <c r="K533" s="63"/>
      <c r="L533" s="63"/>
      <c r="M533" s="63"/>
      <c r="N533" s="63"/>
    </row>
    <row r="534" spans="2:14" ht="15" x14ac:dyDescent="0.25">
      <c r="B534" s="65"/>
      <c r="D534" s="66"/>
      <c r="E534" s="63"/>
      <c r="F534" s="63"/>
      <c r="G534" s="63"/>
      <c r="H534" s="63"/>
      <c r="I534" s="63"/>
      <c r="J534" s="63"/>
      <c r="K534" s="63"/>
      <c r="L534" s="63"/>
      <c r="M534" s="63"/>
      <c r="N534" s="63"/>
    </row>
    <row r="535" spans="2:14" ht="15" x14ac:dyDescent="0.25">
      <c r="B535" s="65"/>
      <c r="D535" s="66"/>
      <c r="E535" s="63"/>
      <c r="F535" s="63"/>
      <c r="G535" s="63"/>
      <c r="H535" s="63"/>
      <c r="I535" s="63"/>
      <c r="J535" s="63"/>
      <c r="K535" s="63"/>
      <c r="L535" s="63"/>
      <c r="M535" s="63"/>
      <c r="N535" s="63"/>
    </row>
    <row r="536" spans="2:14" ht="15" x14ac:dyDescent="0.25">
      <c r="B536" s="65"/>
      <c r="D536" s="66"/>
      <c r="E536" s="63"/>
      <c r="F536" s="63"/>
      <c r="G536" s="63"/>
      <c r="H536" s="63"/>
      <c r="I536" s="63"/>
      <c r="J536" s="63"/>
      <c r="K536" s="63"/>
      <c r="L536" s="63"/>
      <c r="M536" s="63"/>
      <c r="N536" s="63"/>
    </row>
    <row r="537" spans="2:14" ht="15" x14ac:dyDescent="0.25">
      <c r="B537" s="65"/>
      <c r="D537" s="66"/>
      <c r="E537" s="63"/>
      <c r="F537" s="63"/>
      <c r="G537" s="63"/>
      <c r="H537" s="63"/>
      <c r="I537" s="63"/>
      <c r="J537" s="63"/>
      <c r="K537" s="63"/>
      <c r="L537" s="63"/>
      <c r="M537" s="63"/>
      <c r="N537" s="63"/>
    </row>
    <row r="538" spans="2:14" ht="15" x14ac:dyDescent="0.25">
      <c r="B538" s="65"/>
      <c r="D538" s="66"/>
      <c r="E538" s="63"/>
      <c r="F538" s="63"/>
      <c r="G538" s="63"/>
      <c r="H538" s="63"/>
      <c r="I538" s="63"/>
      <c r="J538" s="63"/>
      <c r="K538" s="63"/>
      <c r="L538" s="63"/>
      <c r="M538" s="63"/>
      <c r="N538" s="63"/>
    </row>
    <row r="539" spans="2:14" ht="15" x14ac:dyDescent="0.25">
      <c r="B539" s="65"/>
      <c r="D539" s="66"/>
      <c r="E539" s="63"/>
      <c r="F539" s="63"/>
      <c r="G539" s="63"/>
      <c r="H539" s="63"/>
      <c r="I539" s="63"/>
      <c r="J539" s="63"/>
      <c r="K539" s="63"/>
      <c r="L539" s="63"/>
      <c r="M539" s="63"/>
      <c r="N539" s="63"/>
    </row>
    <row r="540" spans="2:14" ht="15" x14ac:dyDescent="0.25">
      <c r="B540" s="65"/>
      <c r="D540" s="66"/>
      <c r="E540" s="63"/>
      <c r="F540" s="63"/>
      <c r="G540" s="63"/>
      <c r="H540" s="63"/>
      <c r="I540" s="63"/>
      <c r="J540" s="63"/>
      <c r="K540" s="63"/>
      <c r="L540" s="63"/>
      <c r="M540" s="63"/>
      <c r="N540" s="63"/>
    </row>
    <row r="541" spans="2:14" ht="15" x14ac:dyDescent="0.25">
      <c r="B541" s="65"/>
      <c r="D541" s="66"/>
      <c r="E541" s="63"/>
      <c r="F541" s="63"/>
      <c r="G541" s="63"/>
      <c r="H541" s="63"/>
      <c r="I541" s="63"/>
      <c r="J541" s="63"/>
      <c r="K541" s="63"/>
      <c r="L541" s="63"/>
      <c r="M541" s="63"/>
      <c r="N541" s="63"/>
    </row>
    <row r="542" spans="2:14" ht="15" x14ac:dyDescent="0.25">
      <c r="B542" s="65"/>
      <c r="D542" s="66"/>
      <c r="E542" s="63"/>
      <c r="F542" s="63"/>
      <c r="G542" s="63"/>
      <c r="H542" s="63"/>
      <c r="I542" s="63"/>
      <c r="J542" s="63"/>
      <c r="K542" s="63"/>
      <c r="L542" s="63"/>
      <c r="M542" s="63"/>
      <c r="N542" s="63"/>
    </row>
    <row r="543" spans="2:14" ht="15" x14ac:dyDescent="0.25">
      <c r="B543" s="65"/>
      <c r="D543" s="66"/>
      <c r="E543" s="63"/>
      <c r="F543" s="63"/>
      <c r="G543" s="63"/>
      <c r="H543" s="63"/>
      <c r="I543" s="63"/>
      <c r="J543" s="63"/>
      <c r="K543" s="63"/>
      <c r="L543" s="63"/>
      <c r="M543" s="63"/>
      <c r="N543" s="63"/>
    </row>
    <row r="544" spans="2:14" ht="15" x14ac:dyDescent="0.25">
      <c r="B544" s="65"/>
      <c r="D544" s="66"/>
      <c r="E544" s="63"/>
      <c r="F544" s="63"/>
      <c r="G544" s="63"/>
      <c r="H544" s="63"/>
      <c r="I544" s="63"/>
      <c r="J544" s="63"/>
      <c r="K544" s="63"/>
      <c r="L544" s="63"/>
      <c r="M544" s="63"/>
      <c r="N544" s="63"/>
    </row>
    <row r="545" spans="2:14" ht="15" x14ac:dyDescent="0.25">
      <c r="B545" s="65"/>
      <c r="D545" s="66"/>
      <c r="E545" s="63"/>
      <c r="F545" s="63"/>
      <c r="G545" s="63"/>
      <c r="H545" s="63"/>
      <c r="I545" s="63"/>
      <c r="J545" s="63"/>
      <c r="K545" s="63"/>
      <c r="L545" s="63"/>
      <c r="M545" s="63"/>
      <c r="N545" s="63"/>
    </row>
    <row r="546" spans="2:14" ht="15" x14ac:dyDescent="0.25">
      <c r="B546" s="65"/>
      <c r="D546" s="66"/>
      <c r="E546" s="63"/>
      <c r="F546" s="63"/>
      <c r="G546" s="63"/>
      <c r="H546" s="63"/>
      <c r="I546" s="63"/>
      <c r="J546" s="63"/>
      <c r="K546" s="63"/>
      <c r="L546" s="63"/>
      <c r="M546" s="63"/>
      <c r="N546" s="63"/>
    </row>
    <row r="547" spans="2:14" ht="15" x14ac:dyDescent="0.25">
      <c r="B547" s="65"/>
      <c r="D547" s="66"/>
      <c r="E547" s="63"/>
      <c r="F547" s="63"/>
      <c r="G547" s="63"/>
      <c r="H547" s="63"/>
      <c r="I547" s="63"/>
      <c r="J547" s="63"/>
      <c r="K547" s="63"/>
      <c r="L547" s="63"/>
      <c r="M547" s="63"/>
      <c r="N547" s="63"/>
    </row>
    <row r="548" spans="2:14" ht="15" x14ac:dyDescent="0.25">
      <c r="B548" s="65"/>
      <c r="D548" s="66"/>
      <c r="E548" s="63"/>
      <c r="F548" s="63"/>
      <c r="G548" s="63"/>
      <c r="H548" s="63"/>
      <c r="I548" s="63"/>
      <c r="J548" s="63"/>
      <c r="K548" s="63"/>
      <c r="L548" s="63"/>
      <c r="M548" s="63"/>
      <c r="N548" s="63"/>
    </row>
    <row r="549" spans="2:14" ht="15" x14ac:dyDescent="0.25">
      <c r="B549" s="65"/>
      <c r="D549" s="66"/>
      <c r="E549" s="63"/>
      <c r="F549" s="63"/>
      <c r="G549" s="63"/>
      <c r="H549" s="63"/>
      <c r="I549" s="63"/>
      <c r="J549" s="63"/>
      <c r="K549" s="63"/>
      <c r="L549" s="63"/>
      <c r="M549" s="63"/>
      <c r="N549" s="63"/>
    </row>
    <row r="550" spans="2:14" ht="15" x14ac:dyDescent="0.25">
      <c r="B550" s="65"/>
      <c r="D550" s="66"/>
      <c r="E550" s="63"/>
      <c r="F550" s="63"/>
      <c r="G550" s="63"/>
      <c r="H550" s="63"/>
      <c r="I550" s="63"/>
      <c r="J550" s="63"/>
      <c r="K550" s="63"/>
      <c r="L550" s="63"/>
      <c r="M550" s="63"/>
      <c r="N550" s="63"/>
    </row>
    <row r="551" spans="2:14" ht="15" x14ac:dyDescent="0.25">
      <c r="B551" s="65"/>
      <c r="D551" s="66"/>
      <c r="E551" s="63"/>
      <c r="F551" s="63"/>
      <c r="G551" s="63"/>
      <c r="H551" s="63"/>
      <c r="I551" s="63"/>
      <c r="J551" s="63"/>
      <c r="K551" s="63"/>
      <c r="L551" s="63"/>
      <c r="M551" s="63"/>
      <c r="N551" s="63"/>
    </row>
    <row r="552" spans="2:14" ht="15" x14ac:dyDescent="0.25">
      <c r="B552" s="65"/>
      <c r="D552" s="66"/>
      <c r="E552" s="63"/>
      <c r="F552" s="63"/>
      <c r="G552" s="63"/>
      <c r="H552" s="63"/>
      <c r="I552" s="63"/>
      <c r="J552" s="63"/>
      <c r="K552" s="63"/>
      <c r="L552" s="63"/>
      <c r="M552" s="63"/>
      <c r="N552" s="63"/>
    </row>
    <row r="553" spans="2:14" ht="15" x14ac:dyDescent="0.25">
      <c r="B553" s="65"/>
      <c r="D553" s="66"/>
      <c r="E553" s="63"/>
      <c r="F553" s="63"/>
      <c r="G553" s="63"/>
      <c r="H553" s="63"/>
      <c r="I553" s="63"/>
      <c r="J553" s="63"/>
      <c r="K553" s="63"/>
      <c r="L553" s="63"/>
      <c r="M553" s="63"/>
      <c r="N553" s="63"/>
    </row>
    <row r="554" spans="2:14" ht="15" x14ac:dyDescent="0.25">
      <c r="B554" s="65"/>
      <c r="D554" s="66"/>
      <c r="E554" s="63"/>
      <c r="F554" s="63"/>
      <c r="G554" s="63"/>
      <c r="H554" s="63"/>
      <c r="I554" s="63"/>
      <c r="J554" s="63"/>
      <c r="K554" s="63"/>
      <c r="L554" s="63"/>
      <c r="M554" s="63"/>
      <c r="N554" s="63"/>
    </row>
    <row r="555" spans="2:14" ht="15" x14ac:dyDescent="0.25">
      <c r="B555" s="65"/>
      <c r="D555" s="66"/>
      <c r="E555" s="63"/>
      <c r="F555" s="63"/>
      <c r="G555" s="63"/>
      <c r="H555" s="63"/>
      <c r="I555" s="63"/>
      <c r="J555" s="63"/>
      <c r="K555" s="63"/>
      <c r="L555" s="63"/>
      <c r="M555" s="63"/>
      <c r="N555" s="63"/>
    </row>
    <row r="556" spans="2:14" ht="15" x14ac:dyDescent="0.25">
      <c r="B556" s="65"/>
      <c r="D556" s="66"/>
      <c r="E556" s="63"/>
      <c r="F556" s="63"/>
      <c r="G556" s="63"/>
      <c r="H556" s="63"/>
      <c r="I556" s="63"/>
      <c r="J556" s="63"/>
      <c r="K556" s="63"/>
      <c r="L556" s="63"/>
      <c r="M556" s="63"/>
      <c r="N556" s="63"/>
    </row>
    <row r="557" spans="2:14" ht="15" x14ac:dyDescent="0.25">
      <c r="B557" s="65"/>
      <c r="D557" s="66"/>
      <c r="E557" s="63"/>
      <c r="F557" s="63"/>
      <c r="G557" s="63"/>
      <c r="H557" s="63"/>
      <c r="I557" s="63"/>
      <c r="J557" s="63"/>
      <c r="K557" s="63"/>
      <c r="L557" s="63"/>
      <c r="M557" s="63"/>
      <c r="N557" s="63"/>
    </row>
    <row r="558" spans="2:14" ht="15" x14ac:dyDescent="0.25">
      <c r="B558" s="65"/>
      <c r="D558" s="66"/>
      <c r="E558" s="63"/>
      <c r="F558" s="63"/>
      <c r="G558" s="63"/>
      <c r="H558" s="63"/>
      <c r="I558" s="63"/>
      <c r="J558" s="63"/>
      <c r="K558" s="63"/>
      <c r="L558" s="63"/>
      <c r="M558" s="63"/>
      <c r="N558" s="63"/>
    </row>
    <row r="559" spans="2:14" ht="15" x14ac:dyDescent="0.25">
      <c r="B559" s="65"/>
      <c r="D559" s="66"/>
      <c r="E559" s="63"/>
      <c r="F559" s="63"/>
      <c r="G559" s="63"/>
      <c r="H559" s="63"/>
      <c r="I559" s="63"/>
      <c r="J559" s="63"/>
      <c r="K559" s="63"/>
      <c r="L559" s="63"/>
      <c r="M559" s="63"/>
      <c r="N559" s="63"/>
    </row>
    <row r="560" spans="2:14" ht="15" x14ac:dyDescent="0.25">
      <c r="B560" s="65"/>
      <c r="D560" s="66"/>
      <c r="E560" s="63"/>
      <c r="F560" s="63"/>
      <c r="G560" s="63"/>
      <c r="H560" s="63"/>
      <c r="I560" s="63"/>
      <c r="J560" s="63"/>
      <c r="K560" s="63"/>
      <c r="L560" s="63"/>
      <c r="M560" s="63"/>
      <c r="N560" s="63"/>
    </row>
    <row r="561" spans="2:14" ht="15" x14ac:dyDescent="0.25">
      <c r="B561" s="65"/>
      <c r="D561" s="66"/>
      <c r="E561" s="63"/>
      <c r="F561" s="63"/>
      <c r="G561" s="63"/>
      <c r="H561" s="63"/>
      <c r="I561" s="63"/>
      <c r="J561" s="63"/>
      <c r="K561" s="63"/>
      <c r="L561" s="63"/>
      <c r="M561" s="63"/>
      <c r="N561" s="63"/>
    </row>
    <row r="562" spans="2:14" ht="15" x14ac:dyDescent="0.25">
      <c r="B562" s="65"/>
      <c r="D562" s="66"/>
      <c r="E562" s="63"/>
      <c r="F562" s="63"/>
      <c r="G562" s="63"/>
      <c r="H562" s="63"/>
      <c r="I562" s="63"/>
      <c r="J562" s="63"/>
      <c r="K562" s="63"/>
      <c r="L562" s="63"/>
      <c r="M562" s="63"/>
      <c r="N562" s="63"/>
    </row>
    <row r="563" spans="2:14" ht="15" x14ac:dyDescent="0.25">
      <c r="B563" s="65"/>
      <c r="D563" s="66"/>
      <c r="E563" s="63"/>
      <c r="F563" s="63"/>
      <c r="G563" s="63"/>
      <c r="H563" s="63"/>
      <c r="I563" s="63"/>
      <c r="J563" s="63"/>
      <c r="K563" s="63"/>
      <c r="L563" s="63"/>
      <c r="M563" s="63"/>
      <c r="N563" s="63"/>
    </row>
    <row r="564" spans="2:14" ht="15" x14ac:dyDescent="0.25">
      <c r="B564" s="65"/>
      <c r="D564" s="66"/>
      <c r="E564" s="63"/>
      <c r="F564" s="63"/>
      <c r="G564" s="63"/>
      <c r="H564" s="63"/>
      <c r="I564" s="63"/>
      <c r="J564" s="63"/>
      <c r="K564" s="63"/>
      <c r="L564" s="63"/>
      <c r="M564" s="63"/>
      <c r="N564" s="63"/>
    </row>
    <row r="565" spans="2:14" ht="15" x14ac:dyDescent="0.25">
      <c r="B565" s="65"/>
      <c r="D565" s="66"/>
      <c r="E565" s="63"/>
      <c r="F565" s="63"/>
      <c r="G565" s="63"/>
      <c r="H565" s="63"/>
      <c r="I565" s="63"/>
      <c r="J565" s="63"/>
      <c r="K565" s="63"/>
      <c r="L565" s="63"/>
      <c r="M565" s="63"/>
      <c r="N565" s="63"/>
    </row>
    <row r="566" spans="2:14" ht="15" x14ac:dyDescent="0.25">
      <c r="B566" s="65"/>
      <c r="D566" s="66"/>
      <c r="E566" s="63"/>
      <c r="F566" s="63"/>
      <c r="G566" s="63"/>
      <c r="H566" s="63"/>
      <c r="I566" s="63"/>
      <c r="J566" s="63"/>
      <c r="K566" s="63"/>
      <c r="L566" s="63"/>
      <c r="M566" s="63"/>
      <c r="N566" s="63"/>
    </row>
    <row r="567" spans="2:14" ht="15" x14ac:dyDescent="0.25">
      <c r="B567" s="65"/>
      <c r="D567" s="66"/>
      <c r="E567" s="63"/>
      <c r="F567" s="63"/>
      <c r="G567" s="63"/>
      <c r="H567" s="63"/>
      <c r="I567" s="63"/>
      <c r="J567" s="63"/>
      <c r="K567" s="63"/>
      <c r="L567" s="63"/>
      <c r="M567" s="63"/>
      <c r="N567" s="63"/>
    </row>
    <row r="568" spans="2:14" ht="15" x14ac:dyDescent="0.25">
      <c r="B568" s="65"/>
      <c r="D568" s="66"/>
      <c r="E568" s="63"/>
      <c r="F568" s="63"/>
      <c r="G568" s="63"/>
      <c r="H568" s="63"/>
      <c r="I568" s="63"/>
      <c r="J568" s="63"/>
      <c r="K568" s="63"/>
      <c r="L568" s="63"/>
      <c r="M568" s="63"/>
      <c r="N568" s="63"/>
    </row>
    <row r="569" spans="2:14" ht="15" x14ac:dyDescent="0.25">
      <c r="B569" s="65"/>
      <c r="D569" s="66"/>
      <c r="E569" s="63"/>
      <c r="F569" s="63"/>
      <c r="G569" s="63"/>
      <c r="H569" s="63"/>
      <c r="I569" s="63"/>
      <c r="J569" s="63"/>
      <c r="K569" s="63"/>
      <c r="L569" s="63"/>
      <c r="M569" s="63"/>
      <c r="N569" s="63"/>
    </row>
    <row r="570" spans="2:14" ht="15" x14ac:dyDescent="0.25">
      <c r="B570" s="65"/>
      <c r="D570" s="66"/>
      <c r="E570" s="63"/>
      <c r="F570" s="63"/>
      <c r="G570" s="63"/>
      <c r="H570" s="63"/>
      <c r="I570" s="63"/>
      <c r="J570" s="63"/>
      <c r="K570" s="63"/>
      <c r="L570" s="63"/>
      <c r="M570" s="63"/>
      <c r="N570" s="63"/>
    </row>
    <row r="571" spans="2:14" ht="15" x14ac:dyDescent="0.25">
      <c r="B571" s="65"/>
      <c r="D571" s="66"/>
      <c r="E571" s="63"/>
      <c r="F571" s="63"/>
      <c r="G571" s="63"/>
      <c r="H571" s="63"/>
      <c r="I571" s="63"/>
      <c r="J571" s="63"/>
      <c r="K571" s="63"/>
      <c r="L571" s="63"/>
      <c r="M571" s="63"/>
      <c r="N571" s="63"/>
    </row>
    <row r="572" spans="2:14" ht="15" x14ac:dyDescent="0.25">
      <c r="B572" s="65"/>
      <c r="D572" s="66"/>
      <c r="E572" s="63"/>
      <c r="F572" s="63"/>
      <c r="G572" s="63"/>
      <c r="H572" s="63"/>
      <c r="I572" s="63"/>
      <c r="J572" s="63"/>
      <c r="K572" s="63"/>
      <c r="L572" s="63"/>
      <c r="M572" s="63"/>
      <c r="N572" s="63"/>
    </row>
    <row r="573" spans="2:14" ht="15" x14ac:dyDescent="0.25">
      <c r="B573" s="65"/>
      <c r="D573" s="66"/>
      <c r="E573" s="63"/>
      <c r="F573" s="63"/>
      <c r="G573" s="63"/>
      <c r="H573" s="63"/>
      <c r="I573" s="63"/>
      <c r="J573" s="63"/>
      <c r="K573" s="63"/>
      <c r="L573" s="63"/>
      <c r="M573" s="63"/>
      <c r="N573" s="63"/>
    </row>
    <row r="574" spans="2:14" ht="15" x14ac:dyDescent="0.25">
      <c r="B574" s="65"/>
      <c r="D574" s="66"/>
      <c r="E574" s="63"/>
      <c r="F574" s="63"/>
      <c r="G574" s="63"/>
      <c r="H574" s="63"/>
      <c r="I574" s="63"/>
      <c r="J574" s="63"/>
      <c r="K574" s="63"/>
      <c r="L574" s="63"/>
      <c r="M574" s="63"/>
      <c r="N574" s="63"/>
    </row>
    <row r="575" spans="2:14" ht="15" x14ac:dyDescent="0.25">
      <c r="B575" s="65"/>
      <c r="D575" s="66"/>
      <c r="E575" s="63"/>
      <c r="F575" s="63"/>
      <c r="G575" s="63"/>
      <c r="H575" s="63"/>
      <c r="I575" s="63"/>
      <c r="J575" s="63"/>
      <c r="K575" s="63"/>
      <c r="L575" s="63"/>
      <c r="M575" s="63"/>
      <c r="N575" s="63"/>
    </row>
    <row r="576" spans="2:14" ht="15" x14ac:dyDescent="0.25">
      <c r="B576" s="65"/>
      <c r="D576" s="66"/>
      <c r="E576" s="63"/>
      <c r="F576" s="63"/>
      <c r="G576" s="63"/>
      <c r="H576" s="63"/>
      <c r="I576" s="63"/>
      <c r="J576" s="63"/>
      <c r="K576" s="63"/>
      <c r="L576" s="63"/>
      <c r="M576" s="63"/>
      <c r="N576" s="63"/>
    </row>
    <row r="577" spans="2:14" ht="15" x14ac:dyDescent="0.25">
      <c r="B577" s="65"/>
      <c r="D577" s="66"/>
      <c r="E577" s="63"/>
      <c r="F577" s="63"/>
      <c r="G577" s="63"/>
      <c r="H577" s="63"/>
      <c r="I577" s="63"/>
      <c r="J577" s="63"/>
      <c r="K577" s="63"/>
      <c r="L577" s="63"/>
      <c r="M577" s="63"/>
      <c r="N577" s="63"/>
    </row>
    <row r="578" spans="2:14" ht="15" x14ac:dyDescent="0.25">
      <c r="B578" s="65"/>
      <c r="D578" s="66"/>
      <c r="E578" s="63"/>
      <c r="F578" s="63"/>
      <c r="G578" s="63"/>
      <c r="H578" s="63"/>
      <c r="I578" s="63"/>
      <c r="J578" s="63"/>
      <c r="K578" s="63"/>
      <c r="L578" s="63"/>
      <c r="M578" s="63"/>
      <c r="N578" s="63"/>
    </row>
    <row r="579" spans="2:14" ht="15" x14ac:dyDescent="0.25">
      <c r="B579" s="65"/>
      <c r="D579" s="66"/>
      <c r="E579" s="63"/>
      <c r="F579" s="63"/>
      <c r="G579" s="63"/>
      <c r="H579" s="63"/>
      <c r="I579" s="63"/>
      <c r="J579" s="63"/>
      <c r="K579" s="63"/>
      <c r="L579" s="63"/>
      <c r="M579" s="63"/>
      <c r="N579" s="63"/>
    </row>
    <row r="580" spans="2:14" ht="15" x14ac:dyDescent="0.25">
      <c r="B580" s="65"/>
      <c r="D580" s="66"/>
      <c r="E580" s="63"/>
      <c r="F580" s="63"/>
      <c r="G580" s="63"/>
      <c r="H580" s="63"/>
      <c r="I580" s="63"/>
      <c r="J580" s="63"/>
      <c r="K580" s="63"/>
      <c r="L580" s="63"/>
      <c r="M580" s="63"/>
      <c r="N580" s="63"/>
    </row>
    <row r="581" spans="2:14" ht="15" x14ac:dyDescent="0.25">
      <c r="B581" s="65"/>
      <c r="D581" s="66"/>
      <c r="E581" s="63"/>
      <c r="F581" s="63"/>
      <c r="G581" s="63"/>
      <c r="H581" s="63"/>
      <c r="I581" s="63"/>
      <c r="J581" s="63"/>
      <c r="K581" s="63"/>
      <c r="L581" s="63"/>
      <c r="M581" s="63"/>
      <c r="N581" s="63"/>
    </row>
    <row r="582" spans="2:14" ht="15" x14ac:dyDescent="0.25">
      <c r="B582" s="65"/>
      <c r="D582" s="66"/>
      <c r="E582" s="63"/>
      <c r="F582" s="63"/>
      <c r="G582" s="63"/>
      <c r="H582" s="63"/>
      <c r="I582" s="63"/>
      <c r="J582" s="63"/>
      <c r="K582" s="63"/>
      <c r="L582" s="63"/>
      <c r="M582" s="63"/>
      <c r="N582" s="63"/>
    </row>
    <row r="583" spans="2:14" ht="15" x14ac:dyDescent="0.25">
      <c r="B583" s="65"/>
      <c r="D583" s="66"/>
      <c r="E583" s="63"/>
      <c r="F583" s="63"/>
      <c r="G583" s="63"/>
      <c r="H583" s="63"/>
      <c r="I583" s="63"/>
      <c r="J583" s="63"/>
      <c r="K583" s="63"/>
      <c r="L583" s="63"/>
      <c r="M583" s="63"/>
      <c r="N583" s="63"/>
    </row>
    <row r="584" spans="2:14" ht="15" x14ac:dyDescent="0.25">
      <c r="B584" s="65"/>
      <c r="D584" s="66"/>
      <c r="E584" s="63"/>
      <c r="F584" s="63"/>
      <c r="G584" s="63"/>
      <c r="H584" s="63"/>
      <c r="I584" s="63"/>
      <c r="J584" s="63"/>
      <c r="K584" s="63"/>
      <c r="L584" s="63"/>
      <c r="M584" s="63"/>
      <c r="N584" s="63"/>
    </row>
    <row r="585" spans="2:14" ht="15" x14ac:dyDescent="0.25">
      <c r="B585" s="65"/>
      <c r="D585" s="66"/>
      <c r="E585" s="63"/>
      <c r="F585" s="63"/>
      <c r="G585" s="63"/>
      <c r="H585" s="63"/>
      <c r="I585" s="63"/>
      <c r="J585" s="63"/>
      <c r="K585" s="63"/>
      <c r="L585" s="63"/>
      <c r="M585" s="63"/>
      <c r="N585" s="63"/>
    </row>
    <row r="586" spans="2:14" ht="15" x14ac:dyDescent="0.25">
      <c r="B586" s="65"/>
      <c r="D586" s="66"/>
      <c r="E586" s="63"/>
      <c r="F586" s="63"/>
      <c r="G586" s="63"/>
      <c r="H586" s="63"/>
      <c r="I586" s="63"/>
      <c r="J586" s="63"/>
      <c r="K586" s="63"/>
      <c r="L586" s="63"/>
      <c r="M586" s="63"/>
      <c r="N586" s="63"/>
    </row>
    <row r="587" spans="2:14" ht="15" x14ac:dyDescent="0.25">
      <c r="B587" s="65"/>
      <c r="D587" s="66"/>
      <c r="E587" s="63"/>
      <c r="F587" s="63"/>
      <c r="G587" s="63"/>
      <c r="H587" s="63"/>
      <c r="I587" s="63"/>
      <c r="J587" s="63"/>
      <c r="K587" s="63"/>
      <c r="L587" s="63"/>
      <c r="M587" s="63"/>
      <c r="N587" s="63"/>
    </row>
    <row r="588" spans="2:14" ht="15" x14ac:dyDescent="0.25">
      <c r="B588" s="65"/>
      <c r="D588" s="66"/>
      <c r="E588" s="63"/>
      <c r="F588" s="63"/>
      <c r="G588" s="63"/>
      <c r="H588" s="63"/>
      <c r="I588" s="63"/>
      <c r="J588" s="63"/>
      <c r="K588" s="63"/>
      <c r="L588" s="63"/>
      <c r="M588" s="63"/>
      <c r="N588" s="63"/>
    </row>
    <row r="589" spans="2:14" ht="15" x14ac:dyDescent="0.25">
      <c r="B589" s="65"/>
      <c r="D589" s="66"/>
      <c r="E589" s="63"/>
      <c r="F589" s="63"/>
      <c r="G589" s="63"/>
      <c r="H589" s="63"/>
      <c r="I589" s="63"/>
      <c r="J589" s="63"/>
      <c r="K589" s="63"/>
      <c r="L589" s="63"/>
      <c r="M589" s="63"/>
      <c r="N589" s="63"/>
    </row>
    <row r="590" spans="2:14" ht="15" x14ac:dyDescent="0.25">
      <c r="B590" s="65"/>
      <c r="D590" s="66"/>
      <c r="E590" s="63"/>
      <c r="F590" s="63"/>
      <c r="G590" s="63"/>
      <c r="H590" s="63"/>
      <c r="I590" s="63"/>
      <c r="J590" s="63"/>
      <c r="K590" s="63"/>
      <c r="L590" s="63"/>
      <c r="M590" s="63"/>
      <c r="N590" s="63"/>
    </row>
    <row r="591" spans="2:14" ht="15" x14ac:dyDescent="0.25">
      <c r="B591" s="65"/>
      <c r="D591" s="66"/>
      <c r="E591" s="63"/>
      <c r="F591" s="63"/>
      <c r="G591" s="63"/>
      <c r="H591" s="63"/>
      <c r="I591" s="63"/>
      <c r="J591" s="63"/>
      <c r="K591" s="63"/>
      <c r="L591" s="63"/>
      <c r="M591" s="63"/>
      <c r="N591" s="63"/>
    </row>
    <row r="592" spans="2:14" ht="15" x14ac:dyDescent="0.25">
      <c r="B592" s="65"/>
      <c r="D592" s="66"/>
      <c r="E592" s="63"/>
      <c r="F592" s="63"/>
      <c r="G592" s="63"/>
      <c r="H592" s="63"/>
      <c r="I592" s="63"/>
      <c r="J592" s="63"/>
      <c r="K592" s="63"/>
      <c r="L592" s="63"/>
      <c r="M592" s="63"/>
      <c r="N592" s="63"/>
    </row>
    <row r="593" spans="2:14" ht="15" x14ac:dyDescent="0.25">
      <c r="B593" s="65"/>
      <c r="D593" s="66"/>
      <c r="E593" s="63"/>
      <c r="F593" s="63"/>
      <c r="G593" s="63"/>
      <c r="H593" s="63"/>
      <c r="I593" s="63"/>
      <c r="J593" s="63"/>
      <c r="K593" s="63"/>
      <c r="L593" s="63"/>
      <c r="M593" s="63"/>
      <c r="N593" s="63"/>
    </row>
    <row r="594" spans="2:14" ht="15" x14ac:dyDescent="0.25">
      <c r="B594" s="65"/>
      <c r="D594" s="66"/>
      <c r="E594" s="63"/>
      <c r="F594" s="63"/>
      <c r="G594" s="63"/>
      <c r="H594" s="63"/>
      <c r="I594" s="63"/>
      <c r="J594" s="63"/>
      <c r="K594" s="63"/>
      <c r="L594" s="63"/>
      <c r="M594" s="63"/>
      <c r="N594" s="63"/>
    </row>
    <row r="595" spans="2:14" ht="15" x14ac:dyDescent="0.25">
      <c r="B595" s="65"/>
      <c r="D595" s="66"/>
      <c r="E595" s="63"/>
      <c r="F595" s="63"/>
      <c r="G595" s="63"/>
      <c r="H595" s="63"/>
      <c r="I595" s="63"/>
      <c r="J595" s="63"/>
      <c r="K595" s="63"/>
      <c r="L595" s="63"/>
      <c r="M595" s="63"/>
      <c r="N595" s="63"/>
    </row>
    <row r="596" spans="2:14" ht="15" x14ac:dyDescent="0.25">
      <c r="B596" s="65"/>
      <c r="D596" s="66"/>
      <c r="E596" s="63"/>
      <c r="F596" s="63"/>
      <c r="G596" s="63"/>
      <c r="H596" s="63"/>
      <c r="I596" s="63"/>
      <c r="J596" s="63"/>
      <c r="K596" s="63"/>
      <c r="L596" s="63"/>
      <c r="M596" s="63"/>
      <c r="N596" s="63"/>
    </row>
    <row r="597" spans="2:14" ht="15" x14ac:dyDescent="0.25">
      <c r="B597" s="65"/>
      <c r="D597" s="66"/>
      <c r="E597" s="63"/>
      <c r="F597" s="63"/>
      <c r="G597" s="63"/>
      <c r="H597" s="63"/>
      <c r="I597" s="63"/>
      <c r="J597" s="63"/>
      <c r="K597" s="63"/>
      <c r="L597" s="63"/>
      <c r="M597" s="63"/>
      <c r="N597" s="63"/>
    </row>
    <row r="598" spans="2:14" ht="15" x14ac:dyDescent="0.25">
      <c r="B598" s="65"/>
      <c r="D598" s="66"/>
      <c r="E598" s="63"/>
      <c r="F598" s="63"/>
      <c r="G598" s="63"/>
      <c r="H598" s="63"/>
      <c r="I598" s="63"/>
      <c r="J598" s="63"/>
      <c r="K598" s="63"/>
      <c r="L598" s="63"/>
      <c r="M598" s="63"/>
      <c r="N598" s="63"/>
    </row>
    <row r="599" spans="2:14" ht="15" x14ac:dyDescent="0.25">
      <c r="B599" s="65"/>
      <c r="D599" s="66"/>
      <c r="E599" s="63"/>
      <c r="F599" s="63"/>
      <c r="G599" s="63"/>
      <c r="H599" s="63"/>
      <c r="I599" s="63"/>
      <c r="J599" s="63"/>
      <c r="K599" s="63"/>
      <c r="L599" s="63"/>
      <c r="M599" s="63"/>
      <c r="N599" s="63"/>
    </row>
    <row r="600" spans="2:14" ht="15" x14ac:dyDescent="0.25">
      <c r="B600" s="65"/>
      <c r="D600" s="66"/>
      <c r="E600" s="63"/>
      <c r="F600" s="63"/>
      <c r="G600" s="63"/>
      <c r="H600" s="63"/>
      <c r="I600" s="63"/>
      <c r="J600" s="63"/>
      <c r="K600" s="63"/>
      <c r="L600" s="63"/>
      <c r="M600" s="63"/>
      <c r="N600" s="63"/>
    </row>
    <row r="601" spans="2:14" ht="15" x14ac:dyDescent="0.25">
      <c r="B601" s="65"/>
      <c r="D601" s="66"/>
      <c r="E601" s="63"/>
      <c r="F601" s="63"/>
      <c r="G601" s="63"/>
      <c r="H601" s="63"/>
      <c r="I601" s="63"/>
      <c r="J601" s="63"/>
      <c r="K601" s="63"/>
      <c r="L601" s="63"/>
      <c r="M601" s="63"/>
      <c r="N601" s="63"/>
    </row>
    <row r="602" spans="2:14" ht="15" x14ac:dyDescent="0.25">
      <c r="B602" s="65"/>
      <c r="D602" s="66"/>
      <c r="E602" s="63"/>
      <c r="F602" s="63"/>
      <c r="G602" s="63"/>
      <c r="H602" s="63"/>
      <c r="I602" s="63"/>
      <c r="J602" s="63"/>
      <c r="K602" s="63"/>
      <c r="L602" s="63"/>
      <c r="M602" s="63"/>
      <c r="N602" s="63"/>
    </row>
    <row r="603" spans="2:14" ht="15" x14ac:dyDescent="0.25">
      <c r="B603" s="65"/>
      <c r="D603" s="66"/>
      <c r="E603" s="63"/>
      <c r="F603" s="63"/>
      <c r="G603" s="63"/>
      <c r="H603" s="63"/>
      <c r="I603" s="63"/>
      <c r="J603" s="63"/>
      <c r="K603" s="63"/>
      <c r="L603" s="63"/>
      <c r="M603" s="63"/>
      <c r="N603" s="63"/>
    </row>
    <row r="604" spans="2:14" ht="15" x14ac:dyDescent="0.25">
      <c r="B604" s="65"/>
      <c r="D604" s="66"/>
      <c r="E604" s="63"/>
      <c r="F604" s="63"/>
      <c r="G604" s="63"/>
      <c r="H604" s="63"/>
      <c r="I604" s="63"/>
      <c r="J604" s="63"/>
      <c r="K604" s="63"/>
      <c r="L604" s="63"/>
      <c r="M604" s="63"/>
      <c r="N604" s="63"/>
    </row>
    <row r="605" spans="2:14" ht="15" x14ac:dyDescent="0.25">
      <c r="B605" s="65"/>
      <c r="D605" s="66"/>
      <c r="E605" s="63"/>
      <c r="F605" s="63"/>
      <c r="G605" s="63"/>
      <c r="H605" s="63"/>
      <c r="I605" s="63"/>
      <c r="J605" s="63"/>
      <c r="K605" s="63"/>
      <c r="L605" s="63"/>
      <c r="M605" s="63"/>
      <c r="N605" s="63"/>
    </row>
    <row r="606" spans="2:14" ht="15" x14ac:dyDescent="0.25">
      <c r="B606" s="65"/>
      <c r="D606" s="66"/>
      <c r="E606" s="63"/>
      <c r="F606" s="63"/>
      <c r="G606" s="63"/>
      <c r="H606" s="63"/>
      <c r="I606" s="63"/>
      <c r="J606" s="63"/>
      <c r="K606" s="63"/>
      <c r="L606" s="63"/>
      <c r="M606" s="63"/>
      <c r="N606" s="63"/>
    </row>
    <row r="607" spans="2:14" ht="15" x14ac:dyDescent="0.25">
      <c r="B607" s="65"/>
      <c r="D607" s="66"/>
      <c r="E607" s="63"/>
      <c r="F607" s="63"/>
      <c r="G607" s="63"/>
      <c r="H607" s="63"/>
      <c r="I607" s="63"/>
      <c r="J607" s="63"/>
      <c r="K607" s="63"/>
      <c r="L607" s="63"/>
      <c r="M607" s="63"/>
      <c r="N607" s="63"/>
    </row>
    <row r="608" spans="2:14" ht="15" x14ac:dyDescent="0.25">
      <c r="B608" s="65"/>
      <c r="D608" s="66"/>
      <c r="E608" s="63"/>
      <c r="F608" s="63"/>
      <c r="G608" s="63"/>
      <c r="H608" s="63"/>
      <c r="I608" s="63"/>
      <c r="J608" s="63"/>
      <c r="K608" s="63"/>
      <c r="L608" s="63"/>
      <c r="M608" s="63"/>
      <c r="N608" s="63"/>
    </row>
    <row r="609" spans="2:14" ht="15" x14ac:dyDescent="0.25">
      <c r="B609" s="65"/>
      <c r="D609" s="66"/>
      <c r="E609" s="63"/>
      <c r="F609" s="63"/>
      <c r="G609" s="63"/>
      <c r="H609" s="63"/>
      <c r="I609" s="63"/>
      <c r="J609" s="63"/>
      <c r="K609" s="63"/>
      <c r="L609" s="63"/>
      <c r="M609" s="63"/>
      <c r="N609" s="63"/>
    </row>
    <row r="610" spans="2:14" ht="15" x14ac:dyDescent="0.25">
      <c r="B610" s="65"/>
      <c r="D610" s="66"/>
      <c r="E610" s="63"/>
      <c r="F610" s="63"/>
      <c r="G610" s="63"/>
      <c r="H610" s="63"/>
      <c r="I610" s="63"/>
      <c r="J610" s="63"/>
      <c r="K610" s="63"/>
      <c r="L610" s="63"/>
      <c r="M610" s="63"/>
      <c r="N610" s="63"/>
    </row>
    <row r="611" spans="2:14" ht="15" x14ac:dyDescent="0.25">
      <c r="B611" s="65"/>
      <c r="D611" s="66"/>
      <c r="E611" s="63"/>
      <c r="F611" s="63"/>
      <c r="G611" s="63"/>
      <c r="H611" s="63"/>
      <c r="I611" s="63"/>
      <c r="J611" s="63"/>
      <c r="K611" s="63"/>
      <c r="L611" s="63"/>
      <c r="M611" s="63"/>
      <c r="N611" s="63"/>
    </row>
    <row r="612" spans="2:14" ht="15" x14ac:dyDescent="0.25">
      <c r="B612" s="65"/>
      <c r="D612" s="66"/>
      <c r="E612" s="63"/>
      <c r="F612" s="63"/>
      <c r="G612" s="63"/>
      <c r="H612" s="63"/>
      <c r="I612" s="63"/>
      <c r="J612" s="63"/>
      <c r="K612" s="63"/>
      <c r="L612" s="63"/>
      <c r="M612" s="63"/>
      <c r="N612" s="63"/>
    </row>
    <row r="613" spans="2:14" ht="15" x14ac:dyDescent="0.25">
      <c r="B613" s="65"/>
      <c r="D613" s="66"/>
      <c r="E613" s="63"/>
      <c r="F613" s="63"/>
      <c r="G613" s="63"/>
      <c r="H613" s="63"/>
      <c r="I613" s="63"/>
      <c r="J613" s="63"/>
      <c r="K613" s="63"/>
      <c r="L613" s="63"/>
      <c r="M613" s="63"/>
      <c r="N613" s="63"/>
    </row>
    <row r="614" spans="2:14" ht="15" x14ac:dyDescent="0.25">
      <c r="B614" s="65"/>
      <c r="D614" s="66"/>
      <c r="E614" s="63"/>
      <c r="F614" s="63"/>
      <c r="G614" s="63"/>
      <c r="H614" s="63"/>
      <c r="I614" s="63"/>
      <c r="J614" s="63"/>
      <c r="K614" s="63"/>
      <c r="L614" s="63"/>
      <c r="M614" s="63"/>
      <c r="N614" s="63"/>
    </row>
    <row r="615" spans="2:14" ht="15" x14ac:dyDescent="0.25">
      <c r="B615" s="65"/>
      <c r="D615" s="66"/>
      <c r="E615" s="63"/>
      <c r="F615" s="63"/>
      <c r="G615" s="63"/>
      <c r="H615" s="63"/>
      <c r="I615" s="63"/>
      <c r="J615" s="63"/>
      <c r="K615" s="63"/>
      <c r="L615" s="63"/>
      <c r="M615" s="63"/>
      <c r="N615" s="63"/>
    </row>
    <row r="616" spans="2:14" ht="15" x14ac:dyDescent="0.25">
      <c r="B616" s="65"/>
      <c r="D616" s="66"/>
      <c r="E616" s="63"/>
      <c r="F616" s="63"/>
      <c r="G616" s="63"/>
      <c r="H616" s="63"/>
      <c r="I616" s="63"/>
      <c r="J616" s="63"/>
      <c r="K616" s="63"/>
      <c r="L616" s="63"/>
      <c r="M616" s="63"/>
      <c r="N616" s="63"/>
    </row>
    <row r="617" spans="2:14" ht="15" x14ac:dyDescent="0.25">
      <c r="B617" s="65"/>
      <c r="D617" s="66"/>
      <c r="E617" s="63"/>
      <c r="F617" s="63"/>
      <c r="G617" s="63"/>
      <c r="H617" s="63"/>
      <c r="I617" s="63"/>
      <c r="J617" s="63"/>
      <c r="K617" s="63"/>
      <c r="L617" s="63"/>
      <c r="M617" s="63"/>
      <c r="N617" s="63"/>
    </row>
    <row r="618" spans="2:14" ht="15" x14ac:dyDescent="0.25">
      <c r="B618" s="65"/>
      <c r="D618" s="66"/>
      <c r="E618" s="63"/>
      <c r="F618" s="63"/>
      <c r="G618" s="63"/>
      <c r="H618" s="63"/>
      <c r="I618" s="63"/>
      <c r="J618" s="63"/>
      <c r="K618" s="63"/>
      <c r="L618" s="63"/>
      <c r="M618" s="63"/>
      <c r="N618" s="63"/>
    </row>
    <row r="619" spans="2:14" ht="15" x14ac:dyDescent="0.25">
      <c r="B619" s="65"/>
      <c r="D619" s="66"/>
      <c r="E619" s="63"/>
      <c r="F619" s="63"/>
      <c r="G619" s="63"/>
      <c r="H619" s="63"/>
      <c r="I619" s="63"/>
      <c r="J619" s="63"/>
      <c r="K619" s="63"/>
      <c r="L619" s="63"/>
      <c r="M619" s="63"/>
      <c r="N619" s="63"/>
    </row>
    <row r="620" spans="2:14" ht="15" x14ac:dyDescent="0.25">
      <c r="B620" s="65"/>
      <c r="D620" s="66"/>
      <c r="E620" s="63"/>
      <c r="F620" s="63"/>
      <c r="G620" s="63"/>
      <c r="H620" s="63"/>
      <c r="I620" s="63"/>
      <c r="J620" s="63"/>
      <c r="K620" s="63"/>
      <c r="L620" s="63"/>
      <c r="M620" s="63"/>
      <c r="N620" s="63"/>
    </row>
    <row r="621" spans="2:14" ht="15" x14ac:dyDescent="0.25">
      <c r="B621" s="65"/>
      <c r="D621" s="66"/>
      <c r="E621" s="63"/>
      <c r="F621" s="63"/>
      <c r="G621" s="63"/>
      <c r="H621" s="63"/>
      <c r="I621" s="63"/>
      <c r="J621" s="63"/>
      <c r="K621" s="63"/>
      <c r="L621" s="63"/>
      <c r="M621" s="63"/>
      <c r="N621" s="63"/>
    </row>
    <row r="622" spans="2:14" ht="15" x14ac:dyDescent="0.25">
      <c r="B622" s="65"/>
      <c r="D622" s="66"/>
      <c r="E622" s="63"/>
      <c r="F622" s="63"/>
      <c r="G622" s="63"/>
      <c r="H622" s="63"/>
      <c r="I622" s="63"/>
      <c r="J622" s="63"/>
      <c r="K622" s="63"/>
      <c r="L622" s="63"/>
      <c r="M622" s="63"/>
      <c r="N622" s="63"/>
    </row>
    <row r="623" spans="2:14" ht="15" x14ac:dyDescent="0.25">
      <c r="B623" s="65"/>
      <c r="D623" s="66"/>
      <c r="E623" s="63"/>
      <c r="F623" s="63"/>
      <c r="G623" s="63"/>
      <c r="H623" s="63"/>
      <c r="I623" s="63"/>
      <c r="J623" s="63"/>
      <c r="K623" s="63"/>
      <c r="L623" s="63"/>
      <c r="M623" s="63"/>
      <c r="N623" s="63"/>
    </row>
    <row r="624" spans="2:14" ht="15" x14ac:dyDescent="0.25">
      <c r="B624" s="65"/>
      <c r="D624" s="66"/>
      <c r="E624" s="63"/>
      <c r="F624" s="63"/>
      <c r="G624" s="63"/>
      <c r="H624" s="63"/>
      <c r="I624" s="63"/>
      <c r="J624" s="63"/>
      <c r="K624" s="63"/>
      <c r="L624" s="63"/>
      <c r="M624" s="63"/>
      <c r="N624" s="63"/>
    </row>
    <row r="625" spans="2:14" ht="15" x14ac:dyDescent="0.25">
      <c r="B625" s="65"/>
      <c r="D625" s="66"/>
      <c r="E625" s="63"/>
      <c r="F625" s="63"/>
      <c r="G625" s="63"/>
      <c r="H625" s="63"/>
      <c r="I625" s="63"/>
      <c r="J625" s="63"/>
      <c r="K625" s="63"/>
      <c r="L625" s="63"/>
      <c r="M625" s="63"/>
      <c r="N625" s="63"/>
    </row>
    <row r="626" spans="2:14" ht="15" x14ac:dyDescent="0.25">
      <c r="B626" s="65"/>
      <c r="D626" s="66"/>
      <c r="E626" s="63"/>
      <c r="F626" s="63"/>
      <c r="G626" s="63"/>
      <c r="H626" s="63"/>
      <c r="I626" s="63"/>
      <c r="J626" s="63"/>
      <c r="K626" s="63"/>
      <c r="L626" s="63"/>
      <c r="M626" s="63"/>
      <c r="N626" s="63"/>
    </row>
    <row r="627" spans="2:14" ht="15" x14ac:dyDescent="0.25">
      <c r="B627" s="65"/>
      <c r="D627" s="66"/>
      <c r="E627" s="63"/>
      <c r="F627" s="63"/>
      <c r="G627" s="63"/>
      <c r="H627" s="63"/>
      <c r="I627" s="63"/>
      <c r="J627" s="63"/>
      <c r="K627" s="63"/>
      <c r="L627" s="63"/>
      <c r="M627" s="63"/>
      <c r="N627" s="63"/>
    </row>
    <row r="628" spans="2:14" ht="15" x14ac:dyDescent="0.25">
      <c r="B628" s="65"/>
      <c r="D628" s="66"/>
      <c r="E628" s="63"/>
      <c r="F628" s="63"/>
      <c r="G628" s="63"/>
      <c r="H628" s="63"/>
      <c r="I628" s="63"/>
      <c r="J628" s="63"/>
      <c r="K628" s="63"/>
      <c r="L628" s="63"/>
      <c r="M628" s="63"/>
      <c r="N628" s="63"/>
    </row>
    <row r="629" spans="2:14" ht="15" x14ac:dyDescent="0.25">
      <c r="B629" s="65"/>
      <c r="D629" s="66"/>
      <c r="E629" s="63"/>
      <c r="F629" s="63"/>
      <c r="G629" s="63"/>
      <c r="H629" s="63"/>
      <c r="I629" s="63"/>
      <c r="J629" s="63"/>
      <c r="K629" s="63"/>
      <c r="L629" s="63"/>
      <c r="M629" s="63"/>
      <c r="N629" s="63"/>
    </row>
    <row r="630" spans="2:14" ht="15" x14ac:dyDescent="0.25">
      <c r="B630" s="65"/>
      <c r="D630" s="66"/>
      <c r="E630" s="63"/>
      <c r="F630" s="63"/>
      <c r="G630" s="63"/>
      <c r="H630" s="63"/>
      <c r="I630" s="63"/>
      <c r="J630" s="63"/>
      <c r="K630" s="63"/>
      <c r="L630" s="63"/>
      <c r="M630" s="63"/>
      <c r="N630" s="63"/>
    </row>
    <row r="631" spans="2:14" ht="15" x14ac:dyDescent="0.25">
      <c r="B631" s="65"/>
      <c r="D631" s="66"/>
      <c r="E631" s="63"/>
      <c r="F631" s="63"/>
      <c r="G631" s="63"/>
      <c r="H631" s="63"/>
      <c r="I631" s="63"/>
      <c r="J631" s="63"/>
      <c r="K631" s="63"/>
      <c r="L631" s="63"/>
      <c r="M631" s="63"/>
      <c r="N631" s="63"/>
    </row>
    <row r="632" spans="2:14" ht="15" x14ac:dyDescent="0.25">
      <c r="B632" s="65"/>
      <c r="D632" s="66"/>
      <c r="E632" s="63"/>
      <c r="F632" s="63"/>
      <c r="G632" s="63"/>
      <c r="H632" s="63"/>
      <c r="I632" s="63"/>
      <c r="J632" s="63"/>
      <c r="K632" s="63"/>
      <c r="L632" s="63"/>
      <c r="M632" s="63"/>
      <c r="N632" s="63"/>
    </row>
    <row r="633" spans="2:14" ht="15" x14ac:dyDescent="0.25">
      <c r="B633" s="65"/>
      <c r="D633" s="66"/>
      <c r="E633" s="63"/>
      <c r="F633" s="63"/>
      <c r="G633" s="63"/>
      <c r="H633" s="63"/>
      <c r="I633" s="63"/>
      <c r="J633" s="63"/>
      <c r="K633" s="63"/>
      <c r="L633" s="63"/>
      <c r="M633" s="63"/>
      <c r="N633" s="63"/>
    </row>
    <row r="634" spans="2:14" ht="15" x14ac:dyDescent="0.25">
      <c r="B634" s="65"/>
      <c r="D634" s="66"/>
      <c r="E634" s="63"/>
      <c r="F634" s="63"/>
      <c r="G634" s="63"/>
      <c r="H634" s="63"/>
      <c r="I634" s="63"/>
      <c r="J634" s="63"/>
      <c r="K634" s="63"/>
      <c r="L634" s="63"/>
      <c r="M634" s="63"/>
      <c r="N634" s="63"/>
    </row>
    <row r="635" spans="2:14" ht="15" x14ac:dyDescent="0.25">
      <c r="B635" s="65"/>
      <c r="D635" s="66"/>
      <c r="E635" s="63"/>
      <c r="F635" s="63"/>
      <c r="G635" s="63"/>
      <c r="H635" s="63"/>
      <c r="I635" s="63"/>
      <c r="J635" s="63"/>
      <c r="K635" s="63"/>
      <c r="L635" s="63"/>
      <c r="M635" s="63"/>
      <c r="N635" s="63"/>
    </row>
    <row r="636" spans="2:14" ht="15" x14ac:dyDescent="0.25">
      <c r="B636" s="65"/>
      <c r="D636" s="66"/>
      <c r="E636" s="63"/>
      <c r="F636" s="63"/>
      <c r="G636" s="63"/>
      <c r="H636" s="63"/>
      <c r="I636" s="63"/>
      <c r="J636" s="63"/>
      <c r="K636" s="63"/>
      <c r="L636" s="63"/>
      <c r="M636" s="63"/>
      <c r="N636" s="63"/>
    </row>
    <row r="637" spans="2:14" ht="15" x14ac:dyDescent="0.25">
      <c r="B637" s="65"/>
      <c r="D637" s="66"/>
      <c r="E637" s="63"/>
      <c r="F637" s="63"/>
      <c r="G637" s="63"/>
      <c r="H637" s="63"/>
      <c r="I637" s="63"/>
      <c r="J637" s="63"/>
      <c r="K637" s="63"/>
      <c r="L637" s="63"/>
      <c r="M637" s="63"/>
      <c r="N637" s="63"/>
    </row>
    <row r="638" spans="2:14" ht="15" x14ac:dyDescent="0.25">
      <c r="B638" s="65"/>
      <c r="D638" s="66"/>
      <c r="E638" s="63"/>
      <c r="F638" s="63"/>
      <c r="G638" s="63"/>
      <c r="H638" s="63"/>
      <c r="I638" s="63"/>
      <c r="J638" s="63"/>
      <c r="K638" s="63"/>
      <c r="L638" s="63"/>
      <c r="M638" s="63"/>
      <c r="N638" s="63"/>
    </row>
    <row r="639" spans="2:14" ht="15" x14ac:dyDescent="0.25">
      <c r="B639" s="65"/>
      <c r="D639" s="66"/>
      <c r="E639" s="63"/>
      <c r="F639" s="63"/>
      <c r="G639" s="63"/>
      <c r="H639" s="63"/>
      <c r="I639" s="63"/>
      <c r="J639" s="63"/>
      <c r="K639" s="63"/>
      <c r="L639" s="63"/>
      <c r="M639" s="63"/>
      <c r="N639" s="63"/>
    </row>
    <row r="640" spans="2:14" ht="15" x14ac:dyDescent="0.25">
      <c r="B640" s="65"/>
      <c r="D640" s="66"/>
      <c r="E640" s="63"/>
      <c r="F640" s="63"/>
      <c r="G640" s="63"/>
      <c r="H640" s="63"/>
      <c r="I640" s="63"/>
      <c r="J640" s="63"/>
      <c r="K640" s="63"/>
      <c r="L640" s="63"/>
      <c r="M640" s="63"/>
      <c r="N640" s="63"/>
    </row>
    <row r="641" spans="2:14" ht="15" x14ac:dyDescent="0.25">
      <c r="B641" s="65"/>
      <c r="D641" s="66"/>
      <c r="E641" s="63"/>
      <c r="F641" s="63"/>
      <c r="G641" s="63"/>
      <c r="H641" s="63"/>
      <c r="I641" s="63"/>
      <c r="J641" s="63"/>
      <c r="K641" s="63"/>
      <c r="L641" s="63"/>
      <c r="M641" s="63"/>
      <c r="N641" s="63"/>
    </row>
    <row r="642" spans="2:14" ht="15" x14ac:dyDescent="0.25">
      <c r="B642" s="65"/>
      <c r="D642" s="66"/>
      <c r="E642" s="63"/>
      <c r="F642" s="63"/>
      <c r="G642" s="63"/>
      <c r="H642" s="63"/>
      <c r="I642" s="63"/>
      <c r="J642" s="63"/>
      <c r="K642" s="63"/>
      <c r="L642" s="63"/>
      <c r="M642" s="63"/>
      <c r="N642" s="63"/>
    </row>
    <row r="643" spans="2:14" ht="15" x14ac:dyDescent="0.25">
      <c r="B643" s="65"/>
      <c r="D643" s="66"/>
      <c r="E643" s="63"/>
      <c r="F643" s="63"/>
      <c r="G643" s="63"/>
      <c r="H643" s="63"/>
      <c r="I643" s="63"/>
      <c r="J643" s="63"/>
      <c r="K643" s="63"/>
      <c r="L643" s="63"/>
      <c r="M643" s="63"/>
      <c r="N643" s="63"/>
    </row>
    <row r="644" spans="2:14" ht="15" x14ac:dyDescent="0.25">
      <c r="B644" s="65"/>
      <c r="D644" s="66"/>
      <c r="E644" s="63"/>
      <c r="F644" s="63"/>
      <c r="G644" s="63"/>
      <c r="H644" s="63"/>
      <c r="I644" s="63"/>
      <c r="J644" s="63"/>
      <c r="K644" s="63"/>
      <c r="L644" s="63"/>
      <c r="M644" s="63"/>
      <c r="N644" s="63"/>
    </row>
    <row r="645" spans="2:14" ht="15" x14ac:dyDescent="0.25">
      <c r="B645" s="65"/>
      <c r="D645" s="66"/>
      <c r="E645" s="63"/>
      <c r="F645" s="63"/>
      <c r="G645" s="63"/>
      <c r="H645" s="63"/>
      <c r="I645" s="63"/>
      <c r="J645" s="63"/>
      <c r="K645" s="63"/>
      <c r="L645" s="63"/>
      <c r="M645" s="63"/>
      <c r="N645" s="63"/>
    </row>
    <row r="646" spans="2:14" ht="15" x14ac:dyDescent="0.25">
      <c r="B646" s="65"/>
      <c r="D646" s="66"/>
      <c r="E646" s="63"/>
      <c r="F646" s="63"/>
      <c r="G646" s="63"/>
      <c r="H646" s="63"/>
      <c r="I646" s="63"/>
      <c r="J646" s="63"/>
      <c r="K646" s="63"/>
      <c r="L646" s="63"/>
      <c r="M646" s="63"/>
      <c r="N646" s="63"/>
    </row>
    <row r="647" spans="2:14" ht="15" x14ac:dyDescent="0.25">
      <c r="B647" s="65"/>
      <c r="D647" s="66"/>
      <c r="E647" s="63"/>
      <c r="F647" s="63"/>
      <c r="G647" s="63"/>
      <c r="H647" s="63"/>
      <c r="I647" s="63"/>
      <c r="J647" s="63"/>
      <c r="K647" s="63"/>
      <c r="L647" s="63"/>
      <c r="M647" s="63"/>
      <c r="N647" s="63"/>
    </row>
    <row r="648" spans="2:14" ht="15" x14ac:dyDescent="0.25">
      <c r="B648" s="65"/>
      <c r="D648" s="66"/>
      <c r="E648" s="63"/>
      <c r="F648" s="63"/>
      <c r="G648" s="63"/>
      <c r="H648" s="63"/>
      <c r="I648" s="63"/>
      <c r="J648" s="63"/>
      <c r="K648" s="63"/>
      <c r="L648" s="63"/>
      <c r="M648" s="63"/>
      <c r="N648" s="63"/>
    </row>
    <row r="649" spans="2:14" ht="15" x14ac:dyDescent="0.25">
      <c r="B649" s="65"/>
      <c r="D649" s="66"/>
      <c r="E649" s="63"/>
      <c r="F649" s="63"/>
      <c r="G649" s="63"/>
      <c r="H649" s="63"/>
      <c r="I649" s="63"/>
      <c r="J649" s="63"/>
      <c r="K649" s="63"/>
      <c r="L649" s="63"/>
      <c r="M649" s="63"/>
      <c r="N649" s="63"/>
    </row>
    <row r="650" spans="2:14" ht="15" x14ac:dyDescent="0.25">
      <c r="B650" s="65"/>
      <c r="D650" s="66"/>
      <c r="E650" s="63"/>
      <c r="F650" s="63"/>
      <c r="G650" s="63"/>
      <c r="H650" s="63"/>
      <c r="I650" s="63"/>
      <c r="J650" s="63"/>
      <c r="K650" s="63"/>
      <c r="L650" s="63"/>
      <c r="M650" s="63"/>
      <c r="N650" s="63"/>
    </row>
    <row r="651" spans="2:14" ht="15" x14ac:dyDescent="0.25">
      <c r="B651" s="65"/>
      <c r="D651" s="66"/>
      <c r="E651" s="63"/>
      <c r="F651" s="63"/>
      <c r="G651" s="63"/>
      <c r="H651" s="63"/>
      <c r="I651" s="63"/>
      <c r="J651" s="63"/>
      <c r="K651" s="63"/>
      <c r="L651" s="63"/>
      <c r="M651" s="63"/>
      <c r="N651" s="63"/>
    </row>
    <row r="652" spans="2:14" ht="15" x14ac:dyDescent="0.25">
      <c r="B652" s="65"/>
      <c r="D652" s="66"/>
      <c r="E652" s="63"/>
      <c r="F652" s="63"/>
      <c r="G652" s="63"/>
      <c r="H652" s="63"/>
      <c r="I652" s="63"/>
      <c r="J652" s="63"/>
      <c r="K652" s="63"/>
      <c r="L652" s="63"/>
      <c r="M652" s="63"/>
      <c r="N652" s="63"/>
    </row>
    <row r="653" spans="2:14" ht="15" x14ac:dyDescent="0.25">
      <c r="B653" s="65"/>
      <c r="D653" s="66"/>
      <c r="E653" s="63"/>
      <c r="F653" s="63"/>
      <c r="G653" s="63"/>
      <c r="H653" s="63"/>
      <c r="I653" s="63"/>
      <c r="J653" s="63"/>
      <c r="K653" s="63"/>
      <c r="L653" s="63"/>
      <c r="M653" s="63"/>
      <c r="N653" s="63"/>
    </row>
    <row r="654" spans="2:14" ht="15" x14ac:dyDescent="0.25">
      <c r="B654" s="65"/>
      <c r="D654" s="66"/>
      <c r="E654" s="63"/>
      <c r="F654" s="63"/>
      <c r="G654" s="63"/>
      <c r="H654" s="63"/>
      <c r="I654" s="63"/>
      <c r="J654" s="63"/>
      <c r="K654" s="63"/>
      <c r="L654" s="63"/>
      <c r="M654" s="63"/>
      <c r="N654" s="63"/>
    </row>
    <row r="655" spans="2:14" ht="15" x14ac:dyDescent="0.25">
      <c r="B655" s="65"/>
      <c r="D655" s="66"/>
      <c r="E655" s="63"/>
      <c r="F655" s="63"/>
      <c r="G655" s="63"/>
      <c r="H655" s="63"/>
      <c r="I655" s="63"/>
      <c r="J655" s="63"/>
      <c r="K655" s="63"/>
      <c r="L655" s="63"/>
      <c r="M655" s="63"/>
      <c r="N655" s="63"/>
    </row>
    <row r="656" spans="2:14" ht="15" x14ac:dyDescent="0.25">
      <c r="B656" s="65"/>
      <c r="D656" s="66"/>
      <c r="E656" s="63"/>
      <c r="F656" s="63"/>
      <c r="G656" s="63"/>
      <c r="H656" s="63"/>
      <c r="I656" s="63"/>
      <c r="J656" s="63"/>
      <c r="K656" s="63"/>
      <c r="L656" s="63"/>
      <c r="M656" s="63"/>
      <c r="N656" s="63"/>
    </row>
    <row r="657" spans="2:14" ht="15" x14ac:dyDescent="0.25">
      <c r="B657" s="65"/>
      <c r="D657" s="66"/>
      <c r="E657" s="63"/>
      <c r="F657" s="63"/>
      <c r="G657" s="63"/>
      <c r="H657" s="63"/>
      <c r="I657" s="63"/>
      <c r="J657" s="63"/>
      <c r="K657" s="63"/>
      <c r="L657" s="63"/>
      <c r="M657" s="63"/>
      <c r="N657" s="63"/>
    </row>
    <row r="658" spans="2:14" ht="15" x14ac:dyDescent="0.25">
      <c r="B658" s="65"/>
      <c r="D658" s="66"/>
      <c r="E658" s="63"/>
      <c r="F658" s="63"/>
      <c r="G658" s="63"/>
      <c r="H658" s="63"/>
      <c r="I658" s="63"/>
      <c r="J658" s="63"/>
      <c r="K658" s="63"/>
      <c r="L658" s="63"/>
      <c r="M658" s="63"/>
      <c r="N658" s="63"/>
    </row>
    <row r="659" spans="2:14" ht="15" x14ac:dyDescent="0.25">
      <c r="B659" s="65"/>
      <c r="D659" s="66"/>
      <c r="E659" s="63"/>
      <c r="F659" s="63"/>
      <c r="G659" s="63"/>
      <c r="H659" s="63"/>
      <c r="I659" s="63"/>
      <c r="J659" s="63"/>
      <c r="K659" s="63"/>
      <c r="L659" s="63"/>
      <c r="M659" s="63"/>
      <c r="N659" s="63"/>
    </row>
    <row r="660" spans="2:14" ht="15" x14ac:dyDescent="0.25">
      <c r="B660" s="65"/>
      <c r="D660" s="66"/>
      <c r="E660" s="63"/>
      <c r="F660" s="63"/>
      <c r="G660" s="63"/>
      <c r="H660" s="63"/>
      <c r="I660" s="63"/>
      <c r="J660" s="63"/>
      <c r="K660" s="63"/>
      <c r="L660" s="63"/>
      <c r="M660" s="63"/>
      <c r="N660" s="63"/>
    </row>
    <row r="661" spans="2:14" ht="15" x14ac:dyDescent="0.25">
      <c r="B661" s="65"/>
      <c r="D661" s="66"/>
      <c r="E661" s="63"/>
      <c r="F661" s="63"/>
      <c r="G661" s="63"/>
      <c r="H661" s="63"/>
      <c r="I661" s="63"/>
      <c r="J661" s="63"/>
      <c r="K661" s="63"/>
      <c r="L661" s="63"/>
      <c r="M661" s="63"/>
      <c r="N661" s="63"/>
    </row>
    <row r="662" spans="2:14" ht="15" x14ac:dyDescent="0.25">
      <c r="B662" s="65"/>
      <c r="D662" s="66"/>
      <c r="E662" s="63"/>
      <c r="F662" s="63"/>
      <c r="G662" s="63"/>
      <c r="H662" s="63"/>
      <c r="I662" s="63"/>
      <c r="J662" s="63"/>
      <c r="K662" s="63"/>
      <c r="L662" s="63"/>
      <c r="M662" s="63"/>
      <c r="N662" s="63"/>
    </row>
    <row r="663" spans="2:14" ht="15" x14ac:dyDescent="0.25">
      <c r="B663" s="65"/>
      <c r="D663" s="66"/>
      <c r="E663" s="63"/>
      <c r="F663" s="63"/>
      <c r="G663" s="63"/>
      <c r="H663" s="63"/>
      <c r="I663" s="63"/>
      <c r="J663" s="63"/>
      <c r="K663" s="63"/>
      <c r="L663" s="63"/>
      <c r="M663" s="63"/>
      <c r="N663" s="63"/>
    </row>
    <row r="664" spans="2:14" ht="15" x14ac:dyDescent="0.25">
      <c r="B664" s="65"/>
      <c r="D664" s="66"/>
      <c r="E664" s="63"/>
      <c r="F664" s="63"/>
      <c r="G664" s="63"/>
      <c r="H664" s="63"/>
      <c r="I664" s="63"/>
      <c r="J664" s="63"/>
      <c r="K664" s="63"/>
      <c r="L664" s="63"/>
      <c r="M664" s="63"/>
      <c r="N664" s="63"/>
    </row>
    <row r="665" spans="2:14" ht="15" x14ac:dyDescent="0.25">
      <c r="B665" s="65"/>
      <c r="D665" s="66"/>
      <c r="E665" s="63"/>
      <c r="F665" s="63"/>
      <c r="G665" s="63"/>
      <c r="H665" s="63"/>
      <c r="I665" s="63"/>
      <c r="J665" s="63"/>
      <c r="K665" s="63"/>
      <c r="L665" s="63"/>
      <c r="M665" s="63"/>
      <c r="N665" s="63"/>
    </row>
    <row r="666" spans="2:14" ht="15" x14ac:dyDescent="0.25">
      <c r="B666" s="65"/>
      <c r="D666" s="66"/>
      <c r="E666" s="63"/>
      <c r="F666" s="63"/>
      <c r="G666" s="63"/>
      <c r="H666" s="63"/>
      <c r="I666" s="63"/>
      <c r="J666" s="63"/>
      <c r="K666" s="63"/>
      <c r="L666" s="63"/>
      <c r="M666" s="63"/>
      <c r="N666" s="63"/>
    </row>
    <row r="667" spans="2:14" ht="15" x14ac:dyDescent="0.25">
      <c r="B667" s="65"/>
      <c r="D667" s="66"/>
      <c r="E667" s="63"/>
      <c r="F667" s="63"/>
      <c r="G667" s="63"/>
      <c r="H667" s="63"/>
      <c r="I667" s="63"/>
      <c r="J667" s="63"/>
      <c r="K667" s="63"/>
      <c r="L667" s="63"/>
      <c r="M667" s="63"/>
      <c r="N667" s="63"/>
    </row>
    <row r="668" spans="2:14" ht="15" x14ac:dyDescent="0.25">
      <c r="B668" s="65"/>
      <c r="D668" s="66"/>
      <c r="E668" s="63"/>
      <c r="F668" s="63"/>
      <c r="G668" s="63"/>
      <c r="H668" s="63"/>
      <c r="I668" s="63"/>
      <c r="J668" s="63"/>
      <c r="K668" s="63"/>
      <c r="L668" s="63"/>
      <c r="M668" s="63"/>
      <c r="N668" s="63"/>
    </row>
    <row r="669" spans="2:14" ht="15" x14ac:dyDescent="0.25">
      <c r="B669" s="65"/>
      <c r="D669" s="66"/>
      <c r="E669" s="63"/>
      <c r="F669" s="63"/>
      <c r="G669" s="63"/>
      <c r="H669" s="63"/>
      <c r="I669" s="63"/>
      <c r="J669" s="63"/>
      <c r="K669" s="63"/>
      <c r="L669" s="63"/>
      <c r="M669" s="63"/>
      <c r="N669" s="63"/>
    </row>
    <row r="670" spans="2:14" ht="15" x14ac:dyDescent="0.25">
      <c r="B670" s="65"/>
      <c r="D670" s="66"/>
      <c r="E670" s="63"/>
      <c r="F670" s="63"/>
      <c r="G670" s="63"/>
      <c r="H670" s="63"/>
      <c r="I670" s="63"/>
      <c r="J670" s="63"/>
      <c r="K670" s="63"/>
      <c r="L670" s="63"/>
      <c r="M670" s="63"/>
      <c r="N670" s="63"/>
    </row>
    <row r="671" spans="2:14" ht="15" x14ac:dyDescent="0.25">
      <c r="B671" s="65"/>
      <c r="D671" s="66"/>
      <c r="E671" s="63"/>
      <c r="F671" s="63"/>
      <c r="G671" s="63"/>
      <c r="H671" s="63"/>
      <c r="I671" s="63"/>
      <c r="J671" s="63"/>
      <c r="K671" s="63"/>
      <c r="L671" s="63"/>
      <c r="M671" s="63"/>
      <c r="N671" s="63"/>
    </row>
    <row r="672" spans="2:14" ht="15" x14ac:dyDescent="0.25">
      <c r="B672" s="65"/>
      <c r="D672" s="66"/>
      <c r="E672" s="63"/>
      <c r="F672" s="63"/>
      <c r="G672" s="63"/>
      <c r="H672" s="63"/>
      <c r="I672" s="63"/>
      <c r="J672" s="63"/>
      <c r="K672" s="63"/>
      <c r="L672" s="63"/>
      <c r="M672" s="63"/>
      <c r="N672" s="63"/>
    </row>
    <row r="673" spans="2:14" ht="15" x14ac:dyDescent="0.25">
      <c r="B673" s="65"/>
      <c r="D673" s="66"/>
      <c r="E673" s="63"/>
      <c r="F673" s="63"/>
      <c r="G673" s="63"/>
      <c r="H673" s="63"/>
      <c r="I673" s="63"/>
      <c r="J673" s="63"/>
      <c r="K673" s="63"/>
      <c r="L673" s="63"/>
      <c r="M673" s="63"/>
      <c r="N673" s="63"/>
    </row>
    <row r="674" spans="2:14" ht="15" x14ac:dyDescent="0.25">
      <c r="B674" s="65"/>
      <c r="D674" s="66"/>
      <c r="E674" s="63"/>
      <c r="F674" s="63"/>
      <c r="G674" s="63"/>
      <c r="H674" s="63"/>
      <c r="I674" s="63"/>
      <c r="J674" s="63"/>
      <c r="K674" s="63"/>
      <c r="L674" s="63"/>
      <c r="M674" s="63"/>
      <c r="N674" s="63"/>
    </row>
    <row r="675" spans="2:14" ht="15" x14ac:dyDescent="0.25">
      <c r="B675" s="65"/>
      <c r="D675" s="66"/>
      <c r="E675" s="63"/>
      <c r="F675" s="63"/>
      <c r="G675" s="63"/>
      <c r="H675" s="63"/>
      <c r="I675" s="63"/>
      <c r="J675" s="63"/>
      <c r="K675" s="63"/>
      <c r="L675" s="63"/>
      <c r="M675" s="63"/>
      <c r="N675" s="63"/>
    </row>
    <row r="676" spans="2:14" ht="15" x14ac:dyDescent="0.25">
      <c r="B676" s="65"/>
      <c r="D676" s="66"/>
      <c r="E676" s="63"/>
      <c r="F676" s="63"/>
      <c r="G676" s="63"/>
      <c r="H676" s="63"/>
      <c r="I676" s="63"/>
      <c r="J676" s="63"/>
      <c r="K676" s="63"/>
      <c r="L676" s="63"/>
      <c r="M676" s="63"/>
      <c r="N676" s="63"/>
    </row>
    <row r="677" spans="2:14" ht="15" x14ac:dyDescent="0.25">
      <c r="B677" s="65"/>
      <c r="D677" s="66"/>
      <c r="E677" s="63"/>
      <c r="F677" s="63"/>
      <c r="G677" s="63"/>
      <c r="H677" s="63"/>
      <c r="I677" s="63"/>
      <c r="J677" s="63"/>
      <c r="K677" s="63"/>
      <c r="L677" s="63"/>
      <c r="M677" s="63"/>
      <c r="N677" s="63"/>
    </row>
    <row r="678" spans="2:14" ht="15" x14ac:dyDescent="0.25">
      <c r="B678" s="65"/>
      <c r="D678" s="66"/>
      <c r="E678" s="63"/>
      <c r="F678" s="63"/>
      <c r="G678" s="63"/>
      <c r="H678" s="63"/>
      <c r="I678" s="63"/>
      <c r="J678" s="63"/>
      <c r="K678" s="63"/>
      <c r="L678" s="63"/>
      <c r="M678" s="63"/>
      <c r="N678" s="63"/>
    </row>
    <row r="679" spans="2:14" ht="15" x14ac:dyDescent="0.25">
      <c r="B679" s="65"/>
      <c r="D679" s="66"/>
      <c r="E679" s="63"/>
      <c r="F679" s="63"/>
      <c r="G679" s="63"/>
      <c r="H679" s="63"/>
      <c r="I679" s="63"/>
      <c r="J679" s="63"/>
      <c r="K679" s="63"/>
      <c r="L679" s="63"/>
      <c r="M679" s="63"/>
      <c r="N679" s="63"/>
    </row>
    <row r="680" spans="2:14" ht="15" x14ac:dyDescent="0.25">
      <c r="B680" s="65"/>
      <c r="D680" s="66"/>
      <c r="E680" s="63"/>
      <c r="F680" s="63"/>
      <c r="G680" s="63"/>
      <c r="H680" s="63"/>
      <c r="I680" s="63"/>
      <c r="J680" s="63"/>
      <c r="K680" s="63"/>
      <c r="L680" s="63"/>
      <c r="M680" s="63"/>
      <c r="N680" s="63"/>
    </row>
    <row r="681" spans="2:14" ht="15" x14ac:dyDescent="0.25">
      <c r="B681" s="65"/>
      <c r="D681" s="66"/>
      <c r="E681" s="63"/>
      <c r="F681" s="63"/>
      <c r="G681" s="63"/>
      <c r="H681" s="63"/>
      <c r="I681" s="63"/>
      <c r="J681" s="63"/>
      <c r="K681" s="63"/>
      <c r="L681" s="63"/>
      <c r="M681" s="63"/>
      <c r="N681" s="63"/>
    </row>
    <row r="682" spans="2:14" ht="15" x14ac:dyDescent="0.25">
      <c r="B682" s="65"/>
      <c r="D682" s="66"/>
      <c r="E682" s="63"/>
      <c r="F682" s="63"/>
      <c r="G682" s="63"/>
      <c r="H682" s="63"/>
      <c r="I682" s="63"/>
      <c r="J682" s="63"/>
      <c r="K682" s="63"/>
      <c r="L682" s="63"/>
      <c r="M682" s="63"/>
      <c r="N682" s="63"/>
    </row>
    <row r="683" spans="2:14" ht="15" x14ac:dyDescent="0.25">
      <c r="B683" s="65"/>
      <c r="D683" s="66"/>
      <c r="E683" s="63"/>
      <c r="F683" s="63"/>
      <c r="G683" s="63"/>
      <c r="H683" s="63"/>
      <c r="I683" s="63"/>
      <c r="J683" s="63"/>
      <c r="K683" s="63"/>
      <c r="L683" s="63"/>
      <c r="M683" s="63"/>
      <c r="N683" s="63"/>
    </row>
    <row r="684" spans="2:14" ht="15" x14ac:dyDescent="0.25">
      <c r="B684" s="65"/>
      <c r="D684" s="66"/>
      <c r="E684" s="63"/>
      <c r="F684" s="63"/>
      <c r="G684" s="63"/>
      <c r="H684" s="63"/>
      <c r="I684" s="63"/>
      <c r="J684" s="63"/>
      <c r="K684" s="63"/>
      <c r="L684" s="63"/>
      <c r="M684" s="63"/>
      <c r="N684" s="63"/>
    </row>
    <row r="685" spans="2:14" ht="15" x14ac:dyDescent="0.25">
      <c r="B685" s="65"/>
      <c r="D685" s="66"/>
      <c r="E685" s="63"/>
      <c r="F685" s="63"/>
      <c r="G685" s="63"/>
      <c r="H685" s="63"/>
      <c r="I685" s="63"/>
      <c r="J685" s="63"/>
      <c r="K685" s="63"/>
      <c r="L685" s="63"/>
      <c r="M685" s="63"/>
      <c r="N685" s="63"/>
    </row>
    <row r="686" spans="2:14" ht="15" x14ac:dyDescent="0.25">
      <c r="B686" s="65"/>
      <c r="D686" s="66"/>
      <c r="E686" s="63"/>
      <c r="F686" s="63"/>
      <c r="G686" s="63"/>
      <c r="H686" s="63"/>
      <c r="I686" s="63"/>
      <c r="J686" s="63"/>
      <c r="K686" s="63"/>
      <c r="L686" s="63"/>
      <c r="M686" s="63"/>
      <c r="N686" s="63"/>
    </row>
    <row r="687" spans="2:14" ht="15" x14ac:dyDescent="0.25">
      <c r="B687" s="65"/>
      <c r="D687" s="66"/>
      <c r="E687" s="63"/>
      <c r="F687" s="63"/>
      <c r="G687" s="63"/>
      <c r="H687" s="63"/>
      <c r="I687" s="63"/>
      <c r="J687" s="63"/>
      <c r="K687" s="63"/>
      <c r="L687" s="63"/>
      <c r="M687" s="63"/>
      <c r="N687" s="63"/>
    </row>
    <row r="688" spans="2:14" ht="15" x14ac:dyDescent="0.25">
      <c r="B688" s="65"/>
      <c r="D688" s="66"/>
      <c r="E688" s="63"/>
      <c r="F688" s="63"/>
      <c r="G688" s="63"/>
      <c r="H688" s="63"/>
      <c r="I688" s="63"/>
      <c r="J688" s="63"/>
      <c r="K688" s="63"/>
      <c r="L688" s="63"/>
      <c r="M688" s="63"/>
      <c r="N688" s="63"/>
    </row>
    <row r="689" spans="2:14" ht="15" x14ac:dyDescent="0.25">
      <c r="B689" s="65"/>
      <c r="D689" s="66"/>
      <c r="E689" s="63"/>
      <c r="F689" s="63"/>
      <c r="G689" s="63"/>
      <c r="H689" s="63"/>
      <c r="I689" s="63"/>
      <c r="J689" s="63"/>
      <c r="K689" s="63"/>
      <c r="L689" s="63"/>
      <c r="M689" s="63"/>
      <c r="N689" s="63"/>
    </row>
    <row r="690" spans="2:14" ht="15" x14ac:dyDescent="0.25">
      <c r="B690" s="65"/>
      <c r="D690" s="66"/>
      <c r="E690" s="63"/>
      <c r="F690" s="63"/>
      <c r="G690" s="63"/>
      <c r="H690" s="63"/>
      <c r="I690" s="63"/>
      <c r="J690" s="63"/>
      <c r="K690" s="63"/>
      <c r="L690" s="63"/>
      <c r="M690" s="63"/>
      <c r="N690" s="63"/>
    </row>
    <row r="691" spans="2:14" ht="15" x14ac:dyDescent="0.25">
      <c r="B691" s="65"/>
      <c r="D691" s="66"/>
      <c r="E691" s="63"/>
      <c r="F691" s="63"/>
      <c r="G691" s="63"/>
      <c r="H691" s="63"/>
      <c r="I691" s="63"/>
      <c r="J691" s="63"/>
      <c r="K691" s="63"/>
      <c r="L691" s="63"/>
      <c r="M691" s="63"/>
      <c r="N691" s="63"/>
    </row>
    <row r="692" spans="2:14" ht="15" x14ac:dyDescent="0.25">
      <c r="B692" s="65"/>
      <c r="D692" s="66"/>
      <c r="E692" s="63"/>
      <c r="F692" s="63"/>
      <c r="G692" s="63"/>
      <c r="H692" s="63"/>
      <c r="I692" s="63"/>
      <c r="J692" s="63"/>
      <c r="K692" s="63"/>
      <c r="L692" s="63"/>
      <c r="M692" s="63"/>
      <c r="N692" s="63"/>
    </row>
    <row r="693" spans="2:14" ht="15" x14ac:dyDescent="0.25">
      <c r="B693" s="65"/>
      <c r="D693" s="66"/>
      <c r="E693" s="63"/>
      <c r="F693" s="63"/>
      <c r="G693" s="63"/>
      <c r="H693" s="63"/>
      <c r="I693" s="63"/>
      <c r="J693" s="63"/>
      <c r="K693" s="63"/>
      <c r="L693" s="63"/>
      <c r="M693" s="63"/>
      <c r="N693" s="63"/>
    </row>
    <row r="694" spans="2:14" ht="15" x14ac:dyDescent="0.25">
      <c r="B694" s="65"/>
      <c r="D694" s="66"/>
      <c r="E694" s="63"/>
      <c r="F694" s="63"/>
      <c r="G694" s="63"/>
      <c r="H694" s="63"/>
      <c r="I694" s="63"/>
      <c r="J694" s="63"/>
      <c r="K694" s="63"/>
      <c r="L694" s="63"/>
      <c r="M694" s="63"/>
      <c r="N694" s="63"/>
    </row>
    <row r="695" spans="2:14" ht="15" x14ac:dyDescent="0.25">
      <c r="B695" s="65"/>
      <c r="D695" s="66"/>
      <c r="E695" s="63"/>
      <c r="F695" s="63"/>
      <c r="G695" s="63"/>
      <c r="H695" s="63"/>
      <c r="I695" s="63"/>
      <c r="J695" s="63"/>
      <c r="K695" s="63"/>
      <c r="L695" s="63"/>
      <c r="M695" s="63"/>
      <c r="N695" s="63"/>
    </row>
    <row r="696" spans="2:14" ht="15" x14ac:dyDescent="0.25">
      <c r="B696" s="65"/>
      <c r="D696" s="66"/>
      <c r="E696" s="63"/>
      <c r="F696" s="63"/>
      <c r="G696" s="63"/>
      <c r="H696" s="63"/>
      <c r="I696" s="63"/>
      <c r="J696" s="63"/>
      <c r="K696" s="63"/>
      <c r="L696" s="63"/>
      <c r="M696" s="63"/>
      <c r="N696" s="63"/>
    </row>
    <row r="697" spans="2:14" ht="15" x14ac:dyDescent="0.25">
      <c r="B697" s="65"/>
      <c r="D697" s="66"/>
      <c r="E697" s="63"/>
      <c r="F697" s="63"/>
      <c r="G697" s="63"/>
      <c r="H697" s="63"/>
      <c r="I697" s="63"/>
      <c r="J697" s="63"/>
      <c r="K697" s="63"/>
      <c r="L697" s="63"/>
      <c r="M697" s="63"/>
      <c r="N697" s="63"/>
    </row>
    <row r="698" spans="2:14" ht="15" x14ac:dyDescent="0.25">
      <c r="B698" s="65"/>
      <c r="D698" s="66"/>
      <c r="E698" s="63"/>
      <c r="F698" s="63"/>
      <c r="G698" s="63"/>
      <c r="H698" s="63"/>
      <c r="I698" s="63"/>
      <c r="J698" s="63"/>
      <c r="K698" s="63"/>
      <c r="L698" s="63"/>
      <c r="M698" s="63"/>
      <c r="N698" s="63"/>
    </row>
    <row r="699" spans="2:14" ht="15" x14ac:dyDescent="0.25">
      <c r="B699" s="65"/>
      <c r="D699" s="66"/>
      <c r="E699" s="63"/>
      <c r="F699" s="63"/>
      <c r="G699" s="63"/>
      <c r="H699" s="63"/>
      <c r="I699" s="63"/>
      <c r="J699" s="63"/>
      <c r="K699" s="63"/>
      <c r="L699" s="63"/>
      <c r="M699" s="63"/>
      <c r="N699" s="63"/>
    </row>
    <row r="700" spans="2:14" ht="15" x14ac:dyDescent="0.25">
      <c r="B700" s="65"/>
      <c r="D700" s="66"/>
      <c r="E700" s="63"/>
      <c r="F700" s="63"/>
      <c r="G700" s="63"/>
      <c r="H700" s="63"/>
      <c r="I700" s="63"/>
      <c r="J700" s="63"/>
      <c r="K700" s="63"/>
      <c r="L700" s="63"/>
      <c r="M700" s="63"/>
      <c r="N700" s="63"/>
    </row>
    <row r="701" spans="2:14" ht="15" x14ac:dyDescent="0.25">
      <c r="B701" s="65"/>
      <c r="D701" s="66"/>
      <c r="E701" s="63"/>
      <c r="F701" s="63"/>
      <c r="G701" s="63"/>
      <c r="H701" s="63"/>
      <c r="I701" s="63"/>
      <c r="J701" s="63"/>
      <c r="K701" s="63"/>
      <c r="L701" s="63"/>
      <c r="M701" s="63"/>
      <c r="N701" s="63"/>
    </row>
    <row r="702" spans="2:14" ht="15" x14ac:dyDescent="0.25">
      <c r="B702" s="65"/>
      <c r="D702" s="66"/>
      <c r="E702" s="63"/>
      <c r="F702" s="63"/>
      <c r="G702" s="63"/>
      <c r="H702" s="63"/>
      <c r="I702" s="63"/>
      <c r="J702" s="63"/>
      <c r="K702" s="63"/>
      <c r="L702" s="63"/>
      <c r="M702" s="63"/>
      <c r="N702" s="63"/>
    </row>
    <row r="703" spans="2:14" ht="15" x14ac:dyDescent="0.25">
      <c r="B703" s="65"/>
      <c r="D703" s="66"/>
      <c r="E703" s="63"/>
      <c r="F703" s="63"/>
      <c r="G703" s="63"/>
      <c r="H703" s="63"/>
      <c r="I703" s="63"/>
      <c r="J703" s="63"/>
      <c r="K703" s="63"/>
      <c r="L703" s="63"/>
      <c r="M703" s="63"/>
      <c r="N703" s="63"/>
    </row>
    <row r="704" spans="2:14" ht="15" x14ac:dyDescent="0.25">
      <c r="B704" s="65"/>
      <c r="D704" s="66"/>
      <c r="E704" s="63"/>
      <c r="F704" s="63"/>
      <c r="G704" s="63"/>
      <c r="H704" s="63"/>
      <c r="I704" s="63"/>
      <c r="J704" s="63"/>
      <c r="K704" s="63"/>
      <c r="L704" s="63"/>
      <c r="M704" s="63"/>
      <c r="N704" s="63"/>
    </row>
    <row r="705" spans="2:14" ht="15" x14ac:dyDescent="0.25">
      <c r="B705" s="65"/>
      <c r="D705" s="66"/>
      <c r="E705" s="63"/>
      <c r="F705" s="63"/>
      <c r="G705" s="63"/>
      <c r="H705" s="63"/>
      <c r="I705" s="63"/>
      <c r="J705" s="63"/>
      <c r="K705" s="63"/>
      <c r="L705" s="63"/>
      <c r="M705" s="63"/>
      <c r="N705" s="63"/>
    </row>
    <row r="706" spans="2:14" ht="15" x14ac:dyDescent="0.25">
      <c r="B706" s="65"/>
      <c r="D706" s="66"/>
      <c r="E706" s="63"/>
      <c r="F706" s="63"/>
      <c r="G706" s="63"/>
      <c r="H706" s="63"/>
      <c r="I706" s="63"/>
      <c r="J706" s="63"/>
      <c r="K706" s="63"/>
      <c r="L706" s="63"/>
      <c r="M706" s="63"/>
      <c r="N706" s="63"/>
    </row>
    <row r="707" spans="2:14" ht="15" x14ac:dyDescent="0.25">
      <c r="B707" s="65"/>
      <c r="D707" s="66"/>
      <c r="E707" s="63"/>
      <c r="F707" s="63"/>
      <c r="G707" s="63"/>
      <c r="H707" s="63"/>
      <c r="I707" s="63"/>
      <c r="J707" s="63"/>
      <c r="K707" s="63"/>
      <c r="L707" s="63"/>
      <c r="M707" s="63"/>
      <c r="N707" s="63"/>
    </row>
    <row r="708" spans="2:14" ht="15" x14ac:dyDescent="0.25">
      <c r="B708" s="65"/>
      <c r="D708" s="66"/>
      <c r="E708" s="63"/>
      <c r="F708" s="63"/>
      <c r="G708" s="63"/>
      <c r="H708" s="63"/>
      <c r="I708" s="63"/>
      <c r="J708" s="63"/>
      <c r="K708" s="63"/>
      <c r="L708" s="63"/>
      <c r="M708" s="63"/>
      <c r="N708" s="63"/>
    </row>
    <row r="709" spans="2:14" ht="15" x14ac:dyDescent="0.25">
      <c r="B709" s="65"/>
      <c r="D709" s="66"/>
      <c r="E709" s="63"/>
      <c r="F709" s="63"/>
      <c r="G709" s="63"/>
      <c r="H709" s="63"/>
      <c r="I709" s="63"/>
      <c r="J709" s="63"/>
      <c r="K709" s="63"/>
      <c r="L709" s="63"/>
      <c r="M709" s="63"/>
      <c r="N709" s="63"/>
    </row>
    <row r="710" spans="2:14" ht="15" x14ac:dyDescent="0.25">
      <c r="B710" s="65"/>
      <c r="D710" s="66"/>
      <c r="E710" s="63"/>
      <c r="F710" s="63"/>
      <c r="G710" s="63"/>
      <c r="H710" s="63"/>
      <c r="I710" s="63"/>
      <c r="J710" s="63"/>
      <c r="K710" s="63"/>
      <c r="L710" s="63"/>
      <c r="M710" s="63"/>
      <c r="N710" s="63"/>
    </row>
    <row r="711" spans="2:14" ht="15" x14ac:dyDescent="0.25">
      <c r="B711" s="65"/>
      <c r="D711" s="66"/>
      <c r="E711" s="63"/>
      <c r="F711" s="63"/>
      <c r="G711" s="63"/>
      <c r="H711" s="63"/>
      <c r="I711" s="63"/>
      <c r="J711" s="63"/>
      <c r="K711" s="63"/>
      <c r="L711" s="63"/>
      <c r="M711" s="63"/>
      <c r="N711" s="63"/>
    </row>
    <row r="712" spans="2:14" ht="15" x14ac:dyDescent="0.25">
      <c r="B712" s="65"/>
      <c r="D712" s="66"/>
      <c r="E712" s="63"/>
      <c r="F712" s="63"/>
      <c r="G712" s="63"/>
      <c r="H712" s="63"/>
      <c r="I712" s="63"/>
      <c r="J712" s="63"/>
      <c r="K712" s="63"/>
      <c r="L712" s="63"/>
      <c r="M712" s="63"/>
      <c r="N712" s="63"/>
    </row>
    <row r="713" spans="2:14" ht="15" x14ac:dyDescent="0.25">
      <c r="B713" s="65"/>
      <c r="D713" s="66"/>
      <c r="E713" s="63"/>
      <c r="F713" s="63"/>
      <c r="G713" s="63"/>
      <c r="H713" s="63"/>
      <c r="I713" s="63"/>
      <c r="J713" s="63"/>
      <c r="K713" s="63"/>
      <c r="L713" s="63"/>
      <c r="M713" s="63"/>
      <c r="N713" s="63"/>
    </row>
    <row r="714" spans="2:14" ht="15" x14ac:dyDescent="0.25">
      <c r="B714" s="65"/>
      <c r="D714" s="66"/>
      <c r="E714" s="63"/>
      <c r="F714" s="63"/>
      <c r="G714" s="63"/>
      <c r="H714" s="63"/>
      <c r="I714" s="63"/>
      <c r="J714" s="63"/>
      <c r="K714" s="63"/>
      <c r="L714" s="63"/>
      <c r="M714" s="63"/>
      <c r="N714" s="63"/>
    </row>
    <row r="715" spans="2:14" ht="15" x14ac:dyDescent="0.25">
      <c r="B715" s="65"/>
      <c r="D715" s="66"/>
      <c r="E715" s="63"/>
      <c r="F715" s="63"/>
      <c r="G715" s="63"/>
      <c r="H715" s="63"/>
      <c r="I715" s="63"/>
      <c r="J715" s="63"/>
      <c r="K715" s="63"/>
      <c r="L715" s="63"/>
      <c r="M715" s="63"/>
      <c r="N715" s="63"/>
    </row>
    <row r="716" spans="2:14" ht="15" x14ac:dyDescent="0.25">
      <c r="B716" s="65"/>
      <c r="D716" s="66"/>
      <c r="E716" s="63"/>
      <c r="F716" s="63"/>
      <c r="G716" s="63"/>
      <c r="H716" s="63"/>
      <c r="I716" s="63"/>
      <c r="J716" s="63"/>
      <c r="K716" s="63"/>
      <c r="L716" s="63"/>
      <c r="M716" s="63"/>
      <c r="N716" s="63"/>
    </row>
    <row r="717" spans="2:14" ht="15" x14ac:dyDescent="0.25">
      <c r="B717" s="65"/>
      <c r="D717" s="66"/>
      <c r="E717" s="63"/>
      <c r="F717" s="63"/>
      <c r="G717" s="63"/>
      <c r="H717" s="63"/>
      <c r="I717" s="63"/>
      <c r="J717" s="63"/>
      <c r="K717" s="63"/>
      <c r="L717" s="63"/>
      <c r="M717" s="63"/>
      <c r="N717" s="63"/>
    </row>
    <row r="718" spans="2:14" ht="15" x14ac:dyDescent="0.25">
      <c r="B718" s="65"/>
      <c r="D718" s="66"/>
      <c r="E718" s="63"/>
      <c r="F718" s="63"/>
      <c r="G718" s="63"/>
      <c r="H718" s="63"/>
      <c r="I718" s="63"/>
      <c r="J718" s="63"/>
      <c r="K718" s="63"/>
      <c r="L718" s="63"/>
      <c r="M718" s="63"/>
      <c r="N718" s="63"/>
    </row>
    <row r="719" spans="2:14" ht="15" x14ac:dyDescent="0.25">
      <c r="B719" s="65"/>
      <c r="D719" s="66"/>
      <c r="E719" s="63"/>
      <c r="F719" s="63"/>
      <c r="G719" s="63"/>
      <c r="H719" s="63"/>
      <c r="I719" s="63"/>
      <c r="J719" s="63"/>
      <c r="K719" s="63"/>
      <c r="L719" s="63"/>
      <c r="M719" s="63"/>
      <c r="N719" s="63"/>
    </row>
    <row r="720" spans="2:14" ht="15" x14ac:dyDescent="0.25">
      <c r="B720" s="65"/>
      <c r="D720" s="66"/>
      <c r="E720" s="63"/>
      <c r="F720" s="63"/>
      <c r="G720" s="63"/>
      <c r="H720" s="63"/>
      <c r="I720" s="63"/>
      <c r="J720" s="63"/>
      <c r="K720" s="63"/>
      <c r="L720" s="63"/>
      <c r="M720" s="63"/>
      <c r="N720" s="63"/>
    </row>
    <row r="721" spans="2:14" ht="15" x14ac:dyDescent="0.25">
      <c r="B721" s="65"/>
      <c r="D721" s="66"/>
      <c r="E721" s="63"/>
      <c r="F721" s="63"/>
      <c r="G721" s="63"/>
      <c r="H721" s="63"/>
      <c r="I721" s="63"/>
      <c r="J721" s="63"/>
      <c r="K721" s="63"/>
      <c r="L721" s="63"/>
      <c r="M721" s="63"/>
      <c r="N721" s="63"/>
    </row>
    <row r="722" spans="2:14" ht="15" x14ac:dyDescent="0.25">
      <c r="B722" s="65"/>
      <c r="D722" s="66"/>
      <c r="E722" s="63"/>
      <c r="F722" s="63"/>
      <c r="G722" s="63"/>
      <c r="H722" s="63"/>
      <c r="I722" s="63"/>
      <c r="J722" s="63"/>
      <c r="K722" s="63"/>
      <c r="L722" s="63"/>
      <c r="M722" s="63"/>
      <c r="N722" s="63"/>
    </row>
    <row r="723" spans="2:14" ht="15" x14ac:dyDescent="0.25">
      <c r="B723" s="65"/>
      <c r="D723" s="66"/>
      <c r="E723" s="63"/>
      <c r="F723" s="63"/>
      <c r="G723" s="63"/>
      <c r="H723" s="63"/>
      <c r="I723" s="63"/>
      <c r="J723" s="63"/>
      <c r="K723" s="63"/>
      <c r="L723" s="63"/>
      <c r="M723" s="63"/>
      <c r="N723" s="63"/>
    </row>
    <row r="724" spans="2:14" ht="15" x14ac:dyDescent="0.25">
      <c r="B724" s="65"/>
      <c r="D724" s="66"/>
      <c r="E724" s="63"/>
      <c r="F724" s="63"/>
      <c r="G724" s="63"/>
      <c r="H724" s="63"/>
      <c r="I724" s="63"/>
      <c r="J724" s="63"/>
      <c r="K724" s="63"/>
      <c r="L724" s="63"/>
      <c r="M724" s="63"/>
      <c r="N724" s="63"/>
    </row>
    <row r="725" spans="2:14" ht="15" x14ac:dyDescent="0.25">
      <c r="B725" s="65"/>
      <c r="D725" s="66"/>
      <c r="E725" s="63"/>
      <c r="F725" s="63"/>
      <c r="G725" s="63"/>
      <c r="H725" s="63"/>
      <c r="I725" s="63"/>
      <c r="J725" s="63"/>
      <c r="K725" s="63"/>
      <c r="L725" s="63"/>
      <c r="M725" s="63"/>
      <c r="N725" s="63"/>
    </row>
    <row r="726" spans="2:14" ht="15" x14ac:dyDescent="0.25">
      <c r="B726" s="65"/>
      <c r="D726" s="66"/>
      <c r="E726" s="63"/>
      <c r="F726" s="63"/>
      <c r="G726" s="63"/>
      <c r="H726" s="63"/>
      <c r="I726" s="63"/>
      <c r="J726" s="63"/>
      <c r="K726" s="63"/>
      <c r="L726" s="63"/>
      <c r="M726" s="63"/>
      <c r="N726" s="63"/>
    </row>
    <row r="727" spans="2:14" ht="15" x14ac:dyDescent="0.25">
      <c r="B727" s="65"/>
      <c r="D727" s="66"/>
      <c r="E727" s="63"/>
      <c r="F727" s="63"/>
      <c r="G727" s="63"/>
      <c r="H727" s="63"/>
      <c r="I727" s="63"/>
      <c r="J727" s="63"/>
      <c r="K727" s="63"/>
      <c r="L727" s="63"/>
      <c r="M727" s="63"/>
      <c r="N727" s="63"/>
    </row>
    <row r="728" spans="2:14" ht="15" x14ac:dyDescent="0.25">
      <c r="B728" s="65"/>
      <c r="D728" s="66"/>
      <c r="E728" s="63"/>
      <c r="F728" s="63"/>
      <c r="G728" s="63"/>
      <c r="H728" s="63"/>
      <c r="I728" s="63"/>
      <c r="J728" s="63"/>
      <c r="K728" s="63"/>
      <c r="L728" s="63"/>
      <c r="M728" s="63"/>
      <c r="N728" s="63"/>
    </row>
    <row r="729" spans="2:14" ht="15" x14ac:dyDescent="0.25">
      <c r="B729" s="65"/>
      <c r="D729" s="66"/>
      <c r="E729" s="63"/>
      <c r="F729" s="63"/>
      <c r="G729" s="63"/>
      <c r="H729" s="63"/>
      <c r="I729" s="63"/>
      <c r="J729" s="63"/>
      <c r="K729" s="63"/>
      <c r="L729" s="63"/>
      <c r="M729" s="63"/>
      <c r="N729" s="63"/>
    </row>
    <row r="730" spans="2:14" ht="15" x14ac:dyDescent="0.25">
      <c r="B730" s="65"/>
      <c r="D730" s="66"/>
      <c r="E730" s="63"/>
      <c r="F730" s="63"/>
      <c r="G730" s="63"/>
      <c r="H730" s="63"/>
      <c r="I730" s="63"/>
      <c r="J730" s="63"/>
      <c r="K730" s="63"/>
      <c r="L730" s="63"/>
      <c r="M730" s="63"/>
      <c r="N730" s="63"/>
    </row>
    <row r="731" spans="2:14" ht="15" x14ac:dyDescent="0.25">
      <c r="B731" s="65"/>
      <c r="D731" s="66"/>
      <c r="E731" s="63"/>
      <c r="F731" s="63"/>
      <c r="G731" s="63"/>
      <c r="H731" s="63"/>
      <c r="I731" s="63"/>
      <c r="J731" s="63"/>
      <c r="K731" s="63"/>
      <c r="L731" s="63"/>
      <c r="M731" s="63"/>
      <c r="N731" s="63"/>
    </row>
    <row r="732" spans="2:14" ht="15" x14ac:dyDescent="0.25">
      <c r="B732" s="65"/>
      <c r="D732" s="66"/>
      <c r="E732" s="63"/>
      <c r="F732" s="63"/>
      <c r="G732" s="63"/>
      <c r="H732" s="63"/>
      <c r="I732" s="63"/>
      <c r="J732" s="63"/>
      <c r="K732" s="63"/>
      <c r="L732" s="63"/>
      <c r="M732" s="63"/>
      <c r="N732" s="63"/>
    </row>
    <row r="733" spans="2:14" ht="15" x14ac:dyDescent="0.25">
      <c r="B733" s="65"/>
      <c r="D733" s="66"/>
      <c r="E733" s="63"/>
      <c r="F733" s="63"/>
      <c r="G733" s="63"/>
      <c r="H733" s="63"/>
      <c r="I733" s="63"/>
      <c r="J733" s="63"/>
      <c r="K733" s="63"/>
      <c r="L733" s="63"/>
      <c r="M733" s="63"/>
      <c r="N733" s="63"/>
    </row>
    <row r="734" spans="2:14" ht="15" x14ac:dyDescent="0.25">
      <c r="B734" s="65"/>
      <c r="D734" s="66"/>
      <c r="E734" s="63"/>
      <c r="F734" s="63"/>
      <c r="G734" s="63"/>
      <c r="H734" s="63"/>
      <c r="I734" s="63"/>
      <c r="J734" s="63"/>
      <c r="K734" s="63"/>
      <c r="L734" s="63"/>
      <c r="M734" s="63"/>
      <c r="N734" s="63"/>
    </row>
    <row r="735" spans="2:14" ht="15" x14ac:dyDescent="0.25">
      <c r="B735" s="65"/>
      <c r="D735" s="66"/>
      <c r="E735" s="63"/>
      <c r="F735" s="63"/>
      <c r="G735" s="63"/>
      <c r="H735" s="63"/>
      <c r="I735" s="63"/>
      <c r="J735" s="63"/>
      <c r="K735" s="63"/>
      <c r="L735" s="63"/>
      <c r="M735" s="63"/>
      <c r="N735" s="63"/>
    </row>
    <row r="736" spans="2:14" ht="15" x14ac:dyDescent="0.25">
      <c r="B736" s="65"/>
      <c r="D736" s="66"/>
      <c r="E736" s="63"/>
      <c r="F736" s="63"/>
      <c r="G736" s="63"/>
      <c r="H736" s="63"/>
      <c r="I736" s="63"/>
      <c r="J736" s="63"/>
      <c r="K736" s="63"/>
      <c r="L736" s="63"/>
      <c r="M736" s="63"/>
      <c r="N736" s="63"/>
    </row>
    <row r="737" spans="2:14" ht="15" x14ac:dyDescent="0.25">
      <c r="B737" s="65"/>
      <c r="D737" s="66"/>
      <c r="E737" s="63"/>
      <c r="F737" s="63"/>
      <c r="G737" s="63"/>
      <c r="H737" s="63"/>
      <c r="I737" s="63"/>
      <c r="J737" s="63"/>
      <c r="K737" s="63"/>
      <c r="L737" s="63"/>
      <c r="M737" s="63"/>
      <c r="N737" s="63"/>
    </row>
    <row r="738" spans="2:14" ht="15" x14ac:dyDescent="0.25">
      <c r="B738" s="65"/>
      <c r="D738" s="66"/>
      <c r="E738" s="63"/>
      <c r="F738" s="63"/>
      <c r="G738" s="63"/>
      <c r="H738" s="63"/>
      <c r="I738" s="63"/>
      <c r="J738" s="63"/>
      <c r="K738" s="63"/>
      <c r="L738" s="63"/>
      <c r="M738" s="63"/>
      <c r="N738" s="63"/>
    </row>
    <row r="739" spans="2:14" ht="15" x14ac:dyDescent="0.25">
      <c r="B739" s="65"/>
      <c r="D739" s="66"/>
      <c r="E739" s="63"/>
      <c r="F739" s="63"/>
      <c r="G739" s="63"/>
      <c r="H739" s="63"/>
      <c r="I739" s="63"/>
      <c r="J739" s="63"/>
      <c r="K739" s="63"/>
      <c r="L739" s="63"/>
      <c r="M739" s="63"/>
      <c r="N739" s="63"/>
    </row>
    <row r="740" spans="2:14" ht="15" x14ac:dyDescent="0.25">
      <c r="B740" s="65"/>
      <c r="D740" s="66"/>
      <c r="E740" s="63"/>
      <c r="F740" s="63"/>
      <c r="G740" s="63"/>
      <c r="H740" s="63"/>
      <c r="I740" s="63"/>
      <c r="J740" s="63"/>
      <c r="K740" s="63"/>
      <c r="L740" s="63"/>
      <c r="M740" s="63"/>
      <c r="N740" s="63"/>
    </row>
    <row r="741" spans="2:14" ht="15" x14ac:dyDescent="0.25">
      <c r="B741" s="65"/>
      <c r="D741" s="66"/>
      <c r="E741" s="63"/>
      <c r="F741" s="63"/>
      <c r="G741" s="63"/>
      <c r="H741" s="63"/>
      <c r="I741" s="63"/>
      <c r="J741" s="63"/>
      <c r="K741" s="63"/>
      <c r="L741" s="63"/>
      <c r="M741" s="63"/>
      <c r="N741" s="63"/>
    </row>
    <row r="742" spans="2:14" ht="15" x14ac:dyDescent="0.25">
      <c r="B742" s="65"/>
      <c r="D742" s="66"/>
      <c r="E742" s="63"/>
      <c r="F742" s="63"/>
      <c r="G742" s="63"/>
      <c r="H742" s="63"/>
      <c r="I742" s="63"/>
      <c r="J742" s="63"/>
      <c r="K742" s="63"/>
      <c r="L742" s="63"/>
      <c r="M742" s="63"/>
      <c r="N742" s="63"/>
    </row>
    <row r="743" spans="2:14" ht="15" x14ac:dyDescent="0.25">
      <c r="B743" s="65"/>
      <c r="D743" s="66"/>
      <c r="E743" s="63"/>
      <c r="F743" s="63"/>
      <c r="G743" s="63"/>
      <c r="H743" s="63"/>
      <c r="I743" s="63"/>
      <c r="J743" s="63"/>
      <c r="K743" s="63"/>
      <c r="L743" s="63"/>
      <c r="M743" s="63"/>
      <c r="N743" s="63"/>
    </row>
    <row r="744" spans="2:14" ht="15" x14ac:dyDescent="0.25">
      <c r="B744" s="65"/>
      <c r="D744" s="66"/>
      <c r="E744" s="63"/>
      <c r="F744" s="63"/>
      <c r="G744" s="63"/>
      <c r="H744" s="63"/>
      <c r="I744" s="63"/>
      <c r="J744" s="63"/>
      <c r="K744" s="63"/>
      <c r="L744" s="63"/>
      <c r="M744" s="63"/>
      <c r="N744" s="63"/>
    </row>
    <row r="745" spans="2:14" ht="15" x14ac:dyDescent="0.25">
      <c r="B745" s="65"/>
      <c r="D745" s="66"/>
      <c r="E745" s="63"/>
      <c r="F745" s="63"/>
      <c r="G745" s="63"/>
      <c r="H745" s="63"/>
      <c r="I745" s="63"/>
      <c r="J745" s="63"/>
      <c r="K745" s="63"/>
      <c r="L745" s="63"/>
      <c r="M745" s="63"/>
      <c r="N745" s="63"/>
    </row>
    <row r="746" spans="2:14" ht="15" x14ac:dyDescent="0.25">
      <c r="B746" s="65"/>
      <c r="D746" s="66"/>
      <c r="E746" s="63"/>
      <c r="F746" s="63"/>
      <c r="G746" s="63"/>
      <c r="H746" s="63"/>
      <c r="I746" s="63"/>
      <c r="J746" s="63"/>
      <c r="K746" s="63"/>
      <c r="L746" s="63"/>
      <c r="M746" s="63"/>
      <c r="N746" s="63"/>
    </row>
    <row r="747" spans="2:14" ht="15" x14ac:dyDescent="0.25">
      <c r="B747" s="65"/>
      <c r="D747" s="66"/>
      <c r="E747" s="63"/>
      <c r="F747" s="63"/>
      <c r="G747" s="63"/>
      <c r="H747" s="63"/>
      <c r="I747" s="63"/>
      <c r="J747" s="63"/>
      <c r="K747" s="63"/>
      <c r="L747" s="63"/>
      <c r="M747" s="63"/>
      <c r="N747" s="63"/>
    </row>
    <row r="748" spans="2:14" ht="15" x14ac:dyDescent="0.25">
      <c r="B748" s="65"/>
      <c r="D748" s="66"/>
      <c r="E748" s="63"/>
      <c r="F748" s="63"/>
      <c r="G748" s="63"/>
      <c r="H748" s="63"/>
      <c r="I748" s="63"/>
      <c r="J748" s="63"/>
      <c r="K748" s="63"/>
      <c r="L748" s="63"/>
      <c r="M748" s="63"/>
      <c r="N748" s="63"/>
    </row>
    <row r="749" spans="2:14" ht="15" x14ac:dyDescent="0.25">
      <c r="B749" s="65"/>
      <c r="D749" s="66"/>
      <c r="E749" s="63"/>
      <c r="F749" s="63"/>
      <c r="G749" s="63"/>
      <c r="H749" s="63"/>
      <c r="I749" s="63"/>
      <c r="J749" s="63"/>
      <c r="K749" s="63"/>
      <c r="L749" s="63"/>
      <c r="M749" s="63"/>
      <c r="N749" s="63"/>
    </row>
    <row r="750" spans="2:14" ht="15" x14ac:dyDescent="0.25">
      <c r="B750" s="65"/>
      <c r="D750" s="66"/>
      <c r="E750" s="63"/>
      <c r="F750" s="63"/>
      <c r="G750" s="63"/>
      <c r="H750" s="63"/>
      <c r="I750" s="63"/>
      <c r="J750" s="63"/>
      <c r="K750" s="63"/>
      <c r="L750" s="63"/>
      <c r="M750" s="63"/>
      <c r="N750" s="63"/>
    </row>
    <row r="751" spans="2:14" ht="15" x14ac:dyDescent="0.25">
      <c r="B751" s="65"/>
      <c r="D751" s="66"/>
      <c r="E751" s="63"/>
      <c r="F751" s="63"/>
      <c r="G751" s="63"/>
      <c r="H751" s="63"/>
      <c r="I751" s="63"/>
      <c r="J751" s="63"/>
      <c r="K751" s="63"/>
      <c r="L751" s="63"/>
      <c r="M751" s="63"/>
      <c r="N751" s="63"/>
    </row>
    <row r="752" spans="2:14" ht="15" x14ac:dyDescent="0.25">
      <c r="B752" s="65"/>
      <c r="D752" s="66"/>
      <c r="E752" s="63"/>
      <c r="F752" s="63"/>
      <c r="G752" s="63"/>
      <c r="H752" s="63"/>
      <c r="I752" s="63"/>
      <c r="J752" s="63"/>
      <c r="K752" s="63"/>
      <c r="L752" s="63"/>
      <c r="M752" s="63"/>
      <c r="N752" s="63"/>
    </row>
    <row r="753" spans="2:14" ht="15" x14ac:dyDescent="0.25">
      <c r="B753" s="65"/>
      <c r="D753" s="66"/>
      <c r="E753" s="63"/>
      <c r="F753" s="63"/>
      <c r="G753" s="63"/>
      <c r="H753" s="63"/>
      <c r="I753" s="63"/>
      <c r="J753" s="63"/>
      <c r="K753" s="63"/>
      <c r="L753" s="63"/>
      <c r="M753" s="63"/>
      <c r="N753" s="63"/>
    </row>
    <row r="754" spans="2:14" ht="15" x14ac:dyDescent="0.25">
      <c r="B754" s="65"/>
      <c r="D754" s="66"/>
      <c r="E754" s="63"/>
      <c r="F754" s="63"/>
      <c r="G754" s="63"/>
      <c r="H754" s="63"/>
      <c r="I754" s="63"/>
      <c r="J754" s="63"/>
      <c r="K754" s="63"/>
      <c r="L754" s="63"/>
      <c r="M754" s="63"/>
      <c r="N754" s="63"/>
    </row>
    <row r="755" spans="2:14" ht="15" x14ac:dyDescent="0.25">
      <c r="B755" s="65"/>
      <c r="D755" s="66"/>
      <c r="E755" s="63"/>
      <c r="F755" s="63"/>
      <c r="G755" s="63"/>
      <c r="H755" s="63"/>
      <c r="I755" s="63"/>
      <c r="J755" s="63"/>
      <c r="K755" s="63"/>
      <c r="L755" s="63"/>
      <c r="M755" s="63"/>
      <c r="N755" s="63"/>
    </row>
    <row r="756" spans="2:14" ht="15" x14ac:dyDescent="0.25">
      <c r="B756" s="65"/>
      <c r="D756" s="66"/>
      <c r="E756" s="63"/>
      <c r="F756" s="63"/>
      <c r="G756" s="63"/>
      <c r="H756" s="63"/>
      <c r="I756" s="63"/>
      <c r="J756" s="63"/>
      <c r="K756" s="63"/>
      <c r="L756" s="63"/>
      <c r="M756" s="63"/>
      <c r="N756" s="63"/>
    </row>
    <row r="757" spans="2:14" ht="15" x14ac:dyDescent="0.25">
      <c r="B757" s="65"/>
      <c r="D757" s="66"/>
      <c r="E757" s="63"/>
      <c r="F757" s="63"/>
      <c r="G757" s="63"/>
      <c r="H757" s="63"/>
      <c r="I757" s="63"/>
      <c r="J757" s="63"/>
      <c r="K757" s="63"/>
      <c r="L757" s="63"/>
      <c r="M757" s="63"/>
      <c r="N757" s="63"/>
    </row>
    <row r="758" spans="2:14" ht="15" x14ac:dyDescent="0.25">
      <c r="B758" s="65"/>
      <c r="D758" s="66"/>
      <c r="E758" s="63"/>
      <c r="F758" s="63"/>
      <c r="G758" s="63"/>
      <c r="H758" s="63"/>
      <c r="I758" s="63"/>
      <c r="J758" s="63"/>
      <c r="K758" s="63"/>
      <c r="L758" s="63"/>
      <c r="M758" s="63"/>
      <c r="N758" s="63"/>
    </row>
    <row r="759" spans="2:14" ht="15" x14ac:dyDescent="0.25">
      <c r="B759" s="65"/>
      <c r="D759" s="66"/>
      <c r="E759" s="63"/>
      <c r="F759" s="63"/>
      <c r="G759" s="63"/>
      <c r="H759" s="63"/>
      <c r="I759" s="63"/>
      <c r="J759" s="63"/>
      <c r="K759" s="63"/>
      <c r="L759" s="63"/>
      <c r="M759" s="63"/>
      <c r="N759" s="63"/>
    </row>
    <row r="760" spans="2:14" ht="15" x14ac:dyDescent="0.25">
      <c r="B760" s="65"/>
      <c r="D760" s="66"/>
      <c r="E760" s="63"/>
      <c r="F760" s="63"/>
      <c r="G760" s="63"/>
      <c r="H760" s="63"/>
      <c r="I760" s="63"/>
      <c r="J760" s="63"/>
      <c r="K760" s="63"/>
      <c r="L760" s="63"/>
      <c r="M760" s="63"/>
      <c r="N760" s="63"/>
    </row>
    <row r="761" spans="2:14" ht="15" x14ac:dyDescent="0.25">
      <c r="B761" s="65"/>
      <c r="D761" s="66"/>
      <c r="E761" s="63"/>
      <c r="F761" s="63"/>
      <c r="G761" s="63"/>
      <c r="H761" s="63"/>
      <c r="I761" s="63"/>
      <c r="J761" s="63"/>
      <c r="K761" s="63"/>
      <c r="L761" s="63"/>
      <c r="M761" s="63"/>
      <c r="N761" s="63"/>
    </row>
    <row r="762" spans="2:14" ht="15" x14ac:dyDescent="0.25">
      <c r="B762" s="65"/>
      <c r="D762" s="66"/>
      <c r="E762" s="63"/>
      <c r="F762" s="63"/>
      <c r="G762" s="63"/>
      <c r="H762" s="63"/>
      <c r="I762" s="63"/>
      <c r="J762" s="63"/>
      <c r="K762" s="63"/>
      <c r="L762" s="63"/>
      <c r="M762" s="63"/>
      <c r="N762" s="63"/>
    </row>
    <row r="763" spans="2:14" ht="15" x14ac:dyDescent="0.25">
      <c r="B763" s="65"/>
      <c r="D763" s="66"/>
      <c r="E763" s="63"/>
      <c r="F763" s="63"/>
      <c r="G763" s="63"/>
      <c r="H763" s="63"/>
      <c r="I763" s="63"/>
      <c r="J763" s="63"/>
      <c r="K763" s="63"/>
      <c r="L763" s="63"/>
      <c r="M763" s="63"/>
      <c r="N763" s="63"/>
    </row>
    <row r="764" spans="2:14" ht="15" x14ac:dyDescent="0.25">
      <c r="B764" s="65"/>
      <c r="D764" s="66"/>
      <c r="E764" s="63"/>
      <c r="F764" s="63"/>
      <c r="G764" s="63"/>
      <c r="H764" s="63"/>
      <c r="I764" s="63"/>
      <c r="J764" s="63"/>
      <c r="K764" s="63"/>
      <c r="L764" s="63"/>
      <c r="M764" s="63"/>
      <c r="N764" s="63"/>
    </row>
    <row r="765" spans="2:14" ht="15" x14ac:dyDescent="0.25">
      <c r="B765" s="65"/>
      <c r="D765" s="66"/>
      <c r="E765" s="63"/>
      <c r="F765" s="63"/>
      <c r="G765" s="63"/>
      <c r="H765" s="63"/>
      <c r="I765" s="63"/>
      <c r="J765" s="63"/>
      <c r="K765" s="63"/>
      <c r="L765" s="63"/>
      <c r="M765" s="63"/>
      <c r="N765" s="63"/>
    </row>
    <row r="766" spans="2:14" ht="15" x14ac:dyDescent="0.25">
      <c r="B766" s="65"/>
      <c r="D766" s="66"/>
      <c r="E766" s="63"/>
      <c r="F766" s="63"/>
      <c r="G766" s="63"/>
      <c r="H766" s="63"/>
      <c r="I766" s="63"/>
      <c r="J766" s="63"/>
      <c r="K766" s="63"/>
      <c r="L766" s="63"/>
      <c r="M766" s="63"/>
      <c r="N766" s="63"/>
    </row>
    <row r="767" spans="2:14" ht="15" x14ac:dyDescent="0.25">
      <c r="B767" s="65"/>
      <c r="D767" s="66"/>
      <c r="E767" s="63"/>
      <c r="F767" s="63"/>
      <c r="G767" s="63"/>
      <c r="H767" s="63"/>
      <c r="I767" s="63"/>
      <c r="J767" s="63"/>
      <c r="K767" s="63"/>
      <c r="L767" s="63"/>
      <c r="M767" s="63"/>
      <c r="N767" s="63"/>
    </row>
    <row r="768" spans="2:14" ht="15" x14ac:dyDescent="0.25">
      <c r="B768" s="65"/>
      <c r="D768" s="66"/>
      <c r="E768" s="63"/>
      <c r="F768" s="63"/>
      <c r="G768" s="63"/>
      <c r="H768" s="63"/>
      <c r="I768" s="63"/>
      <c r="J768" s="63"/>
      <c r="K768" s="63"/>
      <c r="L768" s="63"/>
      <c r="M768" s="63"/>
      <c r="N768" s="63"/>
    </row>
    <row r="769" spans="2:14" ht="15" x14ac:dyDescent="0.25">
      <c r="B769" s="65"/>
      <c r="D769" s="66"/>
      <c r="E769" s="63"/>
      <c r="F769" s="63"/>
      <c r="G769" s="63"/>
      <c r="H769" s="63"/>
      <c r="I769" s="63"/>
      <c r="J769" s="63"/>
      <c r="K769" s="63"/>
      <c r="L769" s="63"/>
      <c r="M769" s="63"/>
      <c r="N769" s="63"/>
    </row>
    <row r="770" spans="2:14" ht="15" x14ac:dyDescent="0.25">
      <c r="B770" s="65"/>
      <c r="D770" s="66"/>
      <c r="E770" s="63"/>
      <c r="F770" s="63"/>
      <c r="G770" s="63"/>
      <c r="H770" s="63"/>
      <c r="I770" s="63"/>
      <c r="J770" s="63"/>
      <c r="K770" s="63"/>
      <c r="L770" s="63"/>
      <c r="M770" s="63"/>
      <c r="N770" s="63"/>
    </row>
    <row r="771" spans="2:14" ht="15" x14ac:dyDescent="0.25">
      <c r="B771" s="65"/>
      <c r="D771" s="66"/>
      <c r="E771" s="63"/>
      <c r="F771" s="63"/>
      <c r="G771" s="63"/>
      <c r="H771" s="63"/>
      <c r="I771" s="63"/>
      <c r="J771" s="63"/>
      <c r="K771" s="63"/>
      <c r="L771" s="63"/>
      <c r="M771" s="63"/>
      <c r="N771" s="63"/>
    </row>
    <row r="772" spans="2:14" ht="15" x14ac:dyDescent="0.25">
      <c r="B772" s="65"/>
      <c r="D772" s="66"/>
      <c r="E772" s="63"/>
      <c r="F772" s="63"/>
      <c r="G772" s="63"/>
      <c r="H772" s="63"/>
      <c r="I772" s="63"/>
      <c r="J772" s="63"/>
      <c r="K772" s="63"/>
      <c r="L772" s="63"/>
      <c r="M772" s="63"/>
      <c r="N772" s="63"/>
    </row>
    <row r="773" spans="2:14" ht="15" x14ac:dyDescent="0.25">
      <c r="B773" s="65"/>
      <c r="D773" s="66"/>
      <c r="E773" s="63"/>
      <c r="F773" s="63"/>
      <c r="G773" s="63"/>
      <c r="H773" s="63"/>
      <c r="I773" s="63"/>
      <c r="J773" s="63"/>
      <c r="K773" s="63"/>
      <c r="L773" s="63"/>
      <c r="M773" s="63"/>
      <c r="N773" s="63"/>
    </row>
    <row r="774" spans="2:14" ht="15" x14ac:dyDescent="0.25">
      <c r="B774" s="65"/>
      <c r="D774" s="66"/>
      <c r="E774" s="63"/>
      <c r="F774" s="63"/>
      <c r="G774" s="63"/>
      <c r="H774" s="63"/>
      <c r="I774" s="63"/>
      <c r="J774" s="63"/>
      <c r="K774" s="63"/>
      <c r="L774" s="63"/>
      <c r="M774" s="63"/>
      <c r="N774" s="63"/>
    </row>
    <row r="775" spans="2:14" ht="15" x14ac:dyDescent="0.25">
      <c r="B775" s="65"/>
      <c r="D775" s="66"/>
      <c r="E775" s="63"/>
      <c r="F775" s="63"/>
      <c r="G775" s="63"/>
      <c r="H775" s="63"/>
      <c r="I775" s="63"/>
      <c r="J775" s="63"/>
      <c r="K775" s="63"/>
      <c r="L775" s="63"/>
      <c r="M775" s="63"/>
      <c r="N775" s="63"/>
    </row>
    <row r="776" spans="2:14" ht="15" x14ac:dyDescent="0.25">
      <c r="B776" s="65"/>
      <c r="D776" s="66"/>
      <c r="E776" s="63"/>
      <c r="F776" s="63"/>
      <c r="G776" s="63"/>
      <c r="H776" s="63"/>
      <c r="I776" s="63"/>
      <c r="J776" s="63"/>
      <c r="K776" s="63"/>
      <c r="L776" s="63"/>
      <c r="M776" s="63"/>
      <c r="N776" s="63"/>
    </row>
    <row r="777" spans="2:14" ht="15" x14ac:dyDescent="0.25">
      <c r="B777" s="65"/>
      <c r="D777" s="66"/>
      <c r="E777" s="63"/>
      <c r="F777" s="63"/>
      <c r="G777" s="63"/>
      <c r="H777" s="63"/>
      <c r="I777" s="63"/>
      <c r="J777" s="63"/>
      <c r="K777" s="63"/>
      <c r="L777" s="63"/>
      <c r="M777" s="63"/>
      <c r="N777" s="63"/>
    </row>
    <row r="778" spans="2:14" ht="15" x14ac:dyDescent="0.25">
      <c r="B778" s="65"/>
      <c r="D778" s="66"/>
      <c r="E778" s="63"/>
      <c r="F778" s="63"/>
      <c r="G778" s="63"/>
      <c r="H778" s="63"/>
      <c r="I778" s="63"/>
      <c r="J778" s="63"/>
      <c r="K778" s="63"/>
      <c r="L778" s="63"/>
      <c r="M778" s="63"/>
      <c r="N778" s="63"/>
    </row>
    <row r="779" spans="2:14" ht="15" x14ac:dyDescent="0.25">
      <c r="B779" s="65"/>
      <c r="D779" s="66"/>
      <c r="E779" s="63"/>
      <c r="F779" s="63"/>
      <c r="G779" s="63"/>
      <c r="H779" s="63"/>
      <c r="I779" s="63"/>
      <c r="J779" s="63"/>
      <c r="K779" s="63"/>
      <c r="L779" s="63"/>
      <c r="M779" s="63"/>
      <c r="N779" s="63"/>
    </row>
    <row r="780" spans="2:14" ht="15" x14ac:dyDescent="0.25">
      <c r="B780" s="65"/>
      <c r="D780" s="66"/>
      <c r="E780" s="63"/>
      <c r="F780" s="63"/>
      <c r="G780" s="63"/>
      <c r="H780" s="63"/>
      <c r="I780" s="63"/>
      <c r="J780" s="63"/>
      <c r="K780" s="63"/>
      <c r="L780" s="63"/>
      <c r="M780" s="63"/>
      <c r="N780" s="63"/>
    </row>
    <row r="781" spans="2:14" ht="15" x14ac:dyDescent="0.25">
      <c r="B781" s="65"/>
      <c r="D781" s="66"/>
      <c r="E781" s="63"/>
      <c r="F781" s="63"/>
      <c r="G781" s="63"/>
      <c r="H781" s="63"/>
      <c r="I781" s="63"/>
      <c r="J781" s="63"/>
      <c r="K781" s="63"/>
      <c r="L781" s="63"/>
      <c r="M781" s="63"/>
      <c r="N781" s="63"/>
    </row>
    <row r="782" spans="2:14" ht="15" x14ac:dyDescent="0.25">
      <c r="B782" s="65"/>
      <c r="D782" s="66"/>
      <c r="E782" s="63"/>
      <c r="F782" s="63"/>
      <c r="G782" s="63"/>
      <c r="H782" s="63"/>
      <c r="I782" s="63"/>
      <c r="J782" s="63"/>
      <c r="K782" s="63"/>
      <c r="L782" s="63"/>
      <c r="M782" s="63"/>
      <c r="N782" s="63"/>
    </row>
    <row r="783" spans="2:14" ht="15" x14ac:dyDescent="0.25">
      <c r="B783" s="65"/>
      <c r="D783" s="66"/>
      <c r="E783" s="63"/>
      <c r="F783" s="63"/>
      <c r="G783" s="63"/>
      <c r="H783" s="63"/>
      <c r="I783" s="63"/>
      <c r="J783" s="63"/>
      <c r="K783" s="63"/>
      <c r="L783" s="63"/>
      <c r="M783" s="63"/>
      <c r="N783" s="63"/>
    </row>
    <row r="784" spans="2:14" ht="15" x14ac:dyDescent="0.25">
      <c r="B784" s="65"/>
      <c r="D784" s="66"/>
      <c r="E784" s="63"/>
      <c r="F784" s="63"/>
      <c r="G784" s="63"/>
      <c r="H784" s="63"/>
      <c r="I784" s="63"/>
      <c r="J784" s="63"/>
      <c r="K784" s="63"/>
      <c r="L784" s="63"/>
      <c r="M784" s="63"/>
      <c r="N784" s="63"/>
    </row>
    <row r="785" spans="2:14" ht="15" x14ac:dyDescent="0.25">
      <c r="B785" s="65"/>
      <c r="D785" s="66"/>
      <c r="E785" s="63"/>
      <c r="F785" s="63"/>
      <c r="G785" s="63"/>
      <c r="H785" s="63"/>
      <c r="I785" s="63"/>
      <c r="J785" s="63"/>
      <c r="K785" s="63"/>
      <c r="L785" s="63"/>
      <c r="M785" s="63"/>
      <c r="N785" s="63"/>
    </row>
    <row r="786" spans="2:14" ht="15" x14ac:dyDescent="0.25">
      <c r="B786" s="65"/>
      <c r="D786" s="66"/>
      <c r="E786" s="63"/>
      <c r="F786" s="63"/>
      <c r="G786" s="63"/>
      <c r="H786" s="63"/>
      <c r="I786" s="63"/>
      <c r="J786" s="63"/>
      <c r="K786" s="63"/>
      <c r="L786" s="63"/>
      <c r="M786" s="63"/>
      <c r="N786" s="63"/>
    </row>
    <row r="787" spans="2:14" ht="15" x14ac:dyDescent="0.25">
      <c r="B787" s="65"/>
      <c r="D787" s="66"/>
      <c r="E787" s="63"/>
      <c r="F787" s="63"/>
      <c r="G787" s="63"/>
      <c r="H787" s="63"/>
      <c r="I787" s="63"/>
      <c r="J787" s="63"/>
      <c r="K787" s="63"/>
      <c r="L787" s="63"/>
      <c r="M787" s="63"/>
      <c r="N787" s="63"/>
    </row>
    <row r="788" spans="2:14" ht="15" x14ac:dyDescent="0.25">
      <c r="B788" s="65"/>
      <c r="D788" s="66"/>
      <c r="E788" s="63"/>
      <c r="F788" s="63"/>
      <c r="G788" s="63"/>
      <c r="H788" s="63"/>
      <c r="I788" s="63"/>
      <c r="J788" s="63"/>
      <c r="K788" s="63"/>
      <c r="L788" s="63"/>
      <c r="M788" s="63"/>
      <c r="N788" s="63"/>
    </row>
    <row r="789" spans="2:14" ht="15" x14ac:dyDescent="0.25">
      <c r="B789" s="65"/>
      <c r="D789" s="66"/>
      <c r="E789" s="63"/>
      <c r="F789" s="63"/>
      <c r="G789" s="63"/>
      <c r="H789" s="63"/>
      <c r="I789" s="63"/>
      <c r="J789" s="63"/>
      <c r="K789" s="63"/>
      <c r="L789" s="63"/>
      <c r="M789" s="63"/>
      <c r="N789" s="63"/>
    </row>
    <row r="790" spans="2:14" ht="15" x14ac:dyDescent="0.25">
      <c r="B790" s="65"/>
      <c r="D790" s="66"/>
      <c r="E790" s="63"/>
      <c r="F790" s="63"/>
      <c r="G790" s="63"/>
      <c r="H790" s="63"/>
      <c r="I790" s="63"/>
      <c r="J790" s="63"/>
      <c r="K790" s="63"/>
      <c r="L790" s="63"/>
      <c r="M790" s="63"/>
      <c r="N790" s="63"/>
    </row>
    <row r="791" spans="2:14" ht="15" x14ac:dyDescent="0.25">
      <c r="B791" s="65"/>
      <c r="D791" s="66"/>
      <c r="E791" s="63"/>
      <c r="F791" s="63"/>
      <c r="G791" s="63"/>
      <c r="H791" s="63"/>
      <c r="I791" s="63"/>
      <c r="J791" s="63"/>
      <c r="K791" s="63"/>
      <c r="L791" s="63"/>
      <c r="M791" s="63"/>
      <c r="N791" s="63"/>
    </row>
    <row r="792" spans="2:14" ht="15" x14ac:dyDescent="0.25">
      <c r="B792" s="65"/>
      <c r="D792" s="66"/>
      <c r="E792" s="63"/>
      <c r="F792" s="63"/>
      <c r="G792" s="63"/>
      <c r="H792" s="63"/>
      <c r="I792" s="63"/>
      <c r="J792" s="63"/>
      <c r="K792" s="63"/>
      <c r="L792" s="63"/>
      <c r="M792" s="63"/>
      <c r="N792" s="63"/>
    </row>
    <row r="793" spans="2:14" ht="15" x14ac:dyDescent="0.25">
      <c r="B793" s="65"/>
      <c r="D793" s="66"/>
      <c r="E793" s="63"/>
      <c r="F793" s="63"/>
      <c r="G793" s="63"/>
      <c r="H793" s="63"/>
      <c r="I793" s="63"/>
      <c r="J793" s="63"/>
      <c r="K793" s="63"/>
      <c r="L793" s="63"/>
      <c r="M793" s="63"/>
      <c r="N793" s="63"/>
    </row>
    <row r="794" spans="2:14" ht="15" x14ac:dyDescent="0.25">
      <c r="B794" s="65"/>
      <c r="D794" s="66"/>
      <c r="E794" s="63"/>
      <c r="F794" s="63"/>
      <c r="G794" s="63"/>
      <c r="H794" s="63"/>
      <c r="I794" s="63"/>
      <c r="J794" s="63"/>
      <c r="K794" s="63"/>
      <c r="L794" s="63"/>
      <c r="M794" s="63"/>
      <c r="N794" s="63"/>
    </row>
    <row r="795" spans="2:14" ht="15" x14ac:dyDescent="0.25">
      <c r="B795" s="65"/>
      <c r="D795" s="66"/>
      <c r="E795" s="63"/>
      <c r="F795" s="63"/>
      <c r="G795" s="63"/>
      <c r="H795" s="63"/>
      <c r="I795" s="63"/>
      <c r="J795" s="63"/>
      <c r="K795" s="63"/>
      <c r="L795" s="63"/>
      <c r="M795" s="63"/>
      <c r="N795" s="63"/>
    </row>
    <row r="796" spans="2:14" ht="15" x14ac:dyDescent="0.25">
      <c r="B796" s="65"/>
      <c r="D796" s="66"/>
      <c r="E796" s="63"/>
      <c r="F796" s="63"/>
      <c r="G796" s="63"/>
      <c r="H796" s="63"/>
      <c r="I796" s="63"/>
      <c r="J796" s="63"/>
      <c r="K796" s="63"/>
      <c r="L796" s="63"/>
      <c r="M796" s="63"/>
      <c r="N796" s="63"/>
    </row>
    <row r="797" spans="2:14" ht="15" x14ac:dyDescent="0.25">
      <c r="B797" s="65"/>
      <c r="D797" s="66"/>
      <c r="E797" s="63"/>
      <c r="F797" s="63"/>
      <c r="G797" s="63"/>
      <c r="H797" s="63"/>
      <c r="I797" s="63"/>
      <c r="J797" s="63"/>
      <c r="K797" s="63"/>
      <c r="L797" s="63"/>
      <c r="M797" s="63"/>
      <c r="N797" s="63"/>
    </row>
    <row r="798" spans="2:14" ht="15" x14ac:dyDescent="0.25">
      <c r="B798" s="65"/>
      <c r="D798" s="66"/>
      <c r="E798" s="63"/>
      <c r="F798" s="63"/>
      <c r="G798" s="63"/>
      <c r="H798" s="63"/>
      <c r="I798" s="63"/>
      <c r="J798" s="63"/>
      <c r="K798" s="63"/>
      <c r="L798" s="63"/>
      <c r="M798" s="63"/>
      <c r="N798" s="63"/>
    </row>
    <row r="799" spans="2:14" ht="15" x14ac:dyDescent="0.25">
      <c r="B799" s="65"/>
      <c r="D799" s="66"/>
      <c r="E799" s="63"/>
      <c r="F799" s="63"/>
      <c r="G799" s="63"/>
      <c r="H799" s="63"/>
      <c r="I799" s="63"/>
      <c r="J799" s="63"/>
      <c r="K799" s="63"/>
      <c r="L799" s="63"/>
      <c r="M799" s="63"/>
      <c r="N799" s="63"/>
    </row>
    <row r="800" spans="2:14" ht="15" x14ac:dyDescent="0.25">
      <c r="B800" s="65"/>
      <c r="D800" s="66"/>
      <c r="E800" s="63"/>
      <c r="F800" s="63"/>
      <c r="G800" s="63"/>
      <c r="H800" s="63"/>
      <c r="I800" s="63"/>
      <c r="J800" s="63"/>
      <c r="K800" s="63"/>
      <c r="L800" s="63"/>
      <c r="M800" s="63"/>
      <c r="N800" s="63"/>
    </row>
    <row r="801" spans="2:14" ht="15" x14ac:dyDescent="0.25">
      <c r="B801" s="65"/>
      <c r="D801" s="66"/>
      <c r="E801" s="63"/>
      <c r="F801" s="63"/>
      <c r="G801" s="63"/>
      <c r="H801" s="63"/>
      <c r="I801" s="63"/>
      <c r="J801" s="63"/>
      <c r="K801" s="63"/>
      <c r="L801" s="63"/>
      <c r="M801" s="63"/>
      <c r="N801" s="63"/>
    </row>
    <row r="802" spans="2:14" ht="15" x14ac:dyDescent="0.25">
      <c r="B802" s="65"/>
      <c r="D802" s="66"/>
      <c r="E802" s="63"/>
      <c r="F802" s="63"/>
      <c r="G802" s="63"/>
      <c r="H802" s="63"/>
      <c r="I802" s="63"/>
      <c r="J802" s="63"/>
      <c r="K802" s="63"/>
      <c r="L802" s="63"/>
      <c r="M802" s="63"/>
      <c r="N802" s="63"/>
    </row>
    <row r="803" spans="2:14" ht="15" x14ac:dyDescent="0.25">
      <c r="B803" s="65"/>
      <c r="D803" s="66"/>
      <c r="E803" s="63"/>
      <c r="F803" s="63"/>
      <c r="G803" s="63"/>
      <c r="H803" s="63"/>
      <c r="I803" s="63"/>
      <c r="J803" s="63"/>
      <c r="K803" s="63"/>
      <c r="L803" s="63"/>
      <c r="M803" s="63"/>
      <c r="N803" s="63"/>
    </row>
    <row r="804" spans="2:14" ht="15" x14ac:dyDescent="0.25">
      <c r="B804" s="65"/>
      <c r="D804" s="66"/>
      <c r="E804" s="63"/>
      <c r="F804" s="63"/>
      <c r="G804" s="63"/>
      <c r="H804" s="63"/>
      <c r="I804" s="63"/>
      <c r="J804" s="63"/>
      <c r="K804" s="63"/>
      <c r="L804" s="63"/>
      <c r="M804" s="63"/>
      <c r="N804" s="63"/>
    </row>
    <row r="805" spans="2:14" ht="15" x14ac:dyDescent="0.25">
      <c r="B805" s="65"/>
      <c r="D805" s="66"/>
      <c r="E805" s="63"/>
      <c r="F805" s="63"/>
      <c r="G805" s="63"/>
      <c r="H805" s="63"/>
      <c r="I805" s="63"/>
      <c r="J805" s="63"/>
      <c r="K805" s="63"/>
      <c r="L805" s="63"/>
      <c r="M805" s="63"/>
      <c r="N805" s="63"/>
    </row>
    <row r="806" spans="2:14" ht="15" x14ac:dyDescent="0.25">
      <c r="B806" s="65"/>
      <c r="D806" s="66"/>
      <c r="E806" s="63"/>
      <c r="F806" s="63"/>
      <c r="G806" s="63"/>
      <c r="H806" s="63"/>
      <c r="I806" s="63"/>
      <c r="J806" s="63"/>
      <c r="K806" s="63"/>
      <c r="L806" s="63"/>
      <c r="M806" s="63"/>
      <c r="N806" s="63"/>
    </row>
    <row r="807" spans="2:14" ht="15" x14ac:dyDescent="0.25">
      <c r="B807" s="65"/>
      <c r="D807" s="66"/>
      <c r="E807" s="63"/>
      <c r="F807" s="63"/>
      <c r="G807" s="63"/>
      <c r="H807" s="63"/>
      <c r="I807" s="63"/>
      <c r="J807" s="63"/>
      <c r="K807" s="63"/>
      <c r="L807" s="63"/>
      <c r="M807" s="63"/>
      <c r="N807" s="63"/>
    </row>
    <row r="808" spans="2:14" ht="15" x14ac:dyDescent="0.25">
      <c r="B808" s="65"/>
      <c r="D808" s="66"/>
      <c r="E808" s="63"/>
      <c r="F808" s="63"/>
      <c r="G808" s="63"/>
      <c r="H808" s="63"/>
      <c r="I808" s="63"/>
      <c r="J808" s="63"/>
      <c r="K808" s="63"/>
      <c r="L808" s="63"/>
      <c r="M808" s="63"/>
      <c r="N808" s="63"/>
    </row>
    <row r="809" spans="2:14" ht="15" x14ac:dyDescent="0.25">
      <c r="B809" s="65"/>
      <c r="D809" s="66"/>
      <c r="E809" s="63"/>
      <c r="F809" s="63"/>
      <c r="G809" s="63"/>
      <c r="H809" s="63"/>
      <c r="I809" s="63"/>
      <c r="J809" s="63"/>
      <c r="K809" s="63"/>
      <c r="L809" s="63"/>
      <c r="M809" s="63"/>
      <c r="N809" s="63"/>
    </row>
    <row r="810" spans="2:14" ht="15" x14ac:dyDescent="0.25">
      <c r="B810" s="65"/>
      <c r="D810" s="66"/>
      <c r="E810" s="63"/>
      <c r="F810" s="63"/>
      <c r="G810" s="63"/>
      <c r="H810" s="63"/>
      <c r="I810" s="63"/>
      <c r="J810" s="63"/>
      <c r="K810" s="63"/>
      <c r="L810" s="63"/>
      <c r="M810" s="63"/>
      <c r="N810" s="63"/>
    </row>
    <row r="811" spans="2:14" ht="15" x14ac:dyDescent="0.25">
      <c r="B811" s="65"/>
      <c r="D811" s="66"/>
      <c r="E811" s="63"/>
      <c r="F811" s="63"/>
      <c r="G811" s="63"/>
      <c r="H811" s="63"/>
      <c r="I811" s="63"/>
      <c r="J811" s="63"/>
      <c r="K811" s="63"/>
      <c r="L811" s="63"/>
      <c r="M811" s="63"/>
      <c r="N811" s="63"/>
    </row>
    <row r="812" spans="2:14" ht="15" x14ac:dyDescent="0.25">
      <c r="B812" s="65"/>
      <c r="D812" s="66"/>
      <c r="E812" s="63"/>
      <c r="F812" s="63"/>
      <c r="G812" s="63"/>
      <c r="H812" s="63"/>
      <c r="I812" s="63"/>
      <c r="J812" s="63"/>
      <c r="K812" s="63"/>
      <c r="L812" s="63"/>
      <c r="M812" s="63"/>
      <c r="N812" s="63"/>
    </row>
    <row r="813" spans="2:14" ht="15" x14ac:dyDescent="0.25">
      <c r="B813" s="65"/>
      <c r="D813" s="66"/>
      <c r="E813" s="63"/>
      <c r="F813" s="63"/>
      <c r="G813" s="63"/>
      <c r="H813" s="63"/>
      <c r="I813" s="63"/>
      <c r="J813" s="63"/>
      <c r="K813" s="63"/>
      <c r="L813" s="63"/>
      <c r="M813" s="63"/>
      <c r="N813" s="63"/>
    </row>
    <row r="814" spans="2:14" ht="15" x14ac:dyDescent="0.25">
      <c r="B814" s="65"/>
      <c r="D814" s="66"/>
      <c r="E814" s="63"/>
      <c r="F814" s="63"/>
      <c r="G814" s="63"/>
      <c r="H814" s="63"/>
      <c r="I814" s="63"/>
      <c r="J814" s="63"/>
      <c r="K814" s="63"/>
      <c r="L814" s="63"/>
      <c r="M814" s="63"/>
      <c r="N814" s="63"/>
    </row>
    <row r="815" spans="2:14" ht="15" x14ac:dyDescent="0.25">
      <c r="B815" s="65"/>
      <c r="D815" s="66"/>
      <c r="E815" s="63"/>
      <c r="F815" s="63"/>
      <c r="G815" s="63"/>
      <c r="H815" s="63"/>
      <c r="I815" s="63"/>
      <c r="J815" s="63"/>
      <c r="K815" s="63"/>
      <c r="L815" s="63"/>
      <c r="M815" s="63"/>
      <c r="N815" s="63"/>
    </row>
    <row r="816" spans="2:14" ht="15" x14ac:dyDescent="0.25">
      <c r="B816" s="65"/>
      <c r="D816" s="66"/>
      <c r="E816" s="63"/>
      <c r="F816" s="63"/>
      <c r="G816" s="63"/>
      <c r="H816" s="63"/>
      <c r="I816" s="63"/>
      <c r="J816" s="63"/>
      <c r="K816" s="63"/>
      <c r="L816" s="63"/>
      <c r="M816" s="63"/>
      <c r="N816" s="63"/>
    </row>
    <row r="817" spans="2:14" ht="15" x14ac:dyDescent="0.25">
      <c r="B817" s="65"/>
      <c r="D817" s="66"/>
      <c r="E817" s="63"/>
      <c r="F817" s="63"/>
      <c r="G817" s="63"/>
      <c r="H817" s="63"/>
      <c r="I817" s="63"/>
      <c r="J817" s="63"/>
      <c r="K817" s="63"/>
      <c r="L817" s="63"/>
      <c r="M817" s="63"/>
      <c r="N817" s="63"/>
    </row>
    <row r="818" spans="2:14" ht="15" x14ac:dyDescent="0.25">
      <c r="B818" s="65"/>
      <c r="D818" s="66"/>
      <c r="E818" s="63"/>
      <c r="F818" s="63"/>
      <c r="G818" s="63"/>
      <c r="H818" s="63"/>
      <c r="I818" s="63"/>
      <c r="J818" s="63"/>
      <c r="K818" s="63"/>
      <c r="L818" s="63"/>
      <c r="M818" s="63"/>
      <c r="N818" s="63"/>
    </row>
    <row r="819" spans="2:14" ht="15" x14ac:dyDescent="0.25">
      <c r="B819" s="65"/>
      <c r="D819" s="66"/>
      <c r="E819" s="63"/>
      <c r="F819" s="63"/>
      <c r="G819" s="63"/>
      <c r="H819" s="63"/>
      <c r="I819" s="63"/>
      <c r="J819" s="63"/>
      <c r="K819" s="63"/>
      <c r="L819" s="63"/>
      <c r="M819" s="63"/>
      <c r="N819" s="63"/>
    </row>
    <row r="820" spans="2:14" ht="15" x14ac:dyDescent="0.25">
      <c r="B820" s="65"/>
      <c r="D820" s="66"/>
      <c r="E820" s="63"/>
      <c r="F820" s="63"/>
      <c r="G820" s="63"/>
      <c r="H820" s="63"/>
      <c r="I820" s="63"/>
      <c r="J820" s="63"/>
      <c r="K820" s="63"/>
      <c r="L820" s="63"/>
      <c r="M820" s="63"/>
      <c r="N820" s="63"/>
    </row>
    <row r="821" spans="2:14" ht="15" x14ac:dyDescent="0.25">
      <c r="B821" s="65"/>
      <c r="D821" s="66"/>
      <c r="E821" s="63"/>
      <c r="F821" s="63"/>
      <c r="G821" s="63"/>
      <c r="H821" s="63"/>
      <c r="I821" s="63"/>
      <c r="J821" s="63"/>
      <c r="K821" s="63"/>
      <c r="L821" s="63"/>
      <c r="M821" s="63"/>
      <c r="N821" s="63"/>
    </row>
    <row r="822" spans="2:14" ht="15" x14ac:dyDescent="0.25">
      <c r="B822" s="65"/>
      <c r="D822" s="66"/>
      <c r="E822" s="63"/>
      <c r="F822" s="63"/>
      <c r="G822" s="63"/>
      <c r="H822" s="63"/>
      <c r="I822" s="63"/>
      <c r="K822" s="63"/>
      <c r="L822" s="63"/>
      <c r="M822" s="63"/>
      <c r="N822" s="63"/>
    </row>
    <row r="823" spans="2:14" ht="15" x14ac:dyDescent="0.25">
      <c r="B823" s="65"/>
      <c r="D823" s="66"/>
      <c r="E823" s="63"/>
      <c r="F823" s="63"/>
      <c r="G823" s="63"/>
      <c r="H823" s="63"/>
      <c r="I823" s="63"/>
      <c r="K823" s="63"/>
      <c r="L823" s="63"/>
      <c r="M823" s="63"/>
      <c r="N823" s="63"/>
    </row>
    <row r="824" spans="2:14" ht="15" x14ac:dyDescent="0.25">
      <c r="B824" s="65"/>
      <c r="D824" s="66"/>
      <c r="E824" s="63"/>
      <c r="F824" s="63"/>
      <c r="G824" s="63"/>
      <c r="H824" s="63"/>
      <c r="I824" s="63"/>
      <c r="K824" s="63"/>
      <c r="L824" s="63"/>
      <c r="M824" s="63"/>
      <c r="N824" s="63"/>
    </row>
  </sheetData>
  <mergeCells count="12">
    <mergeCell ref="B14:D14"/>
    <mergeCell ref="A1:E1"/>
    <mergeCell ref="B3:B6"/>
    <mergeCell ref="C3:C6"/>
    <mergeCell ref="D5:D6"/>
    <mergeCell ref="C10:C11"/>
    <mergeCell ref="B10:B11"/>
    <mergeCell ref="D8:D9"/>
    <mergeCell ref="C7:C9"/>
    <mergeCell ref="B7:B9"/>
    <mergeCell ref="C12:C13"/>
    <mergeCell ref="B12:B1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4116-D4EE-4B69-B875-9A6265F20AA2}">
  <dimension ref="A1:D12"/>
  <sheetViews>
    <sheetView showGridLines="0" workbookViewId="0">
      <pane xSplit="2" ySplit="1" topLeftCell="C2" activePane="bottomRight" state="frozen"/>
      <selection activeCell="P13" sqref="P13:P27"/>
      <selection pane="topRight" activeCell="P13" sqref="P13:P27"/>
      <selection pane="bottomLeft" activeCell="P13" sqref="P13:P27"/>
      <selection pane="bottomRight" sqref="A1:D11"/>
    </sheetView>
  </sheetViews>
  <sheetFormatPr defaultColWidth="7.75" defaultRowHeight="16.5" x14ac:dyDescent="0.3"/>
  <cols>
    <col min="1" max="1" width="5.125" style="84" bestFit="1" customWidth="1"/>
    <col min="2" max="2" width="28.625" style="84" bestFit="1" customWidth="1"/>
    <col min="3" max="4" width="12.75" style="94" bestFit="1" customWidth="1"/>
    <col min="5" max="11" width="14.5" style="84" customWidth="1"/>
    <col min="12" max="16384" width="7.75" style="84"/>
  </cols>
  <sheetData>
    <row r="1" spans="1:4" x14ac:dyDescent="0.3">
      <c r="A1" s="131" t="s">
        <v>51</v>
      </c>
      <c r="B1" s="132" t="s">
        <v>52</v>
      </c>
      <c r="C1" s="139" t="s">
        <v>108</v>
      </c>
      <c r="D1" s="139" t="s">
        <v>109</v>
      </c>
    </row>
    <row r="2" spans="1:4" x14ac:dyDescent="0.3">
      <c r="A2" s="111">
        <v>1</v>
      </c>
      <c r="B2" s="133" t="s">
        <v>64</v>
      </c>
      <c r="C2" s="140">
        <v>9220</v>
      </c>
      <c r="D2" s="71">
        <f>C2</f>
        <v>9220</v>
      </c>
    </row>
    <row r="3" spans="1:4" x14ac:dyDescent="0.3">
      <c r="A3" s="111">
        <v>2</v>
      </c>
      <c r="B3" s="134" t="s">
        <v>110</v>
      </c>
      <c r="C3" s="140">
        <v>846153</v>
      </c>
      <c r="D3" s="71">
        <f t="shared" ref="D3:D11" si="0">C3</f>
        <v>846153</v>
      </c>
    </row>
    <row r="4" spans="1:4" x14ac:dyDescent="0.3">
      <c r="A4" s="111">
        <v>3</v>
      </c>
      <c r="B4" s="135" t="s">
        <v>111</v>
      </c>
      <c r="C4" s="140">
        <v>530617</v>
      </c>
      <c r="D4" s="71">
        <f t="shared" si="0"/>
        <v>530617</v>
      </c>
    </row>
    <row r="5" spans="1:4" x14ac:dyDescent="0.3">
      <c r="A5" s="111">
        <v>4</v>
      </c>
      <c r="B5" s="134" t="s">
        <v>112</v>
      </c>
      <c r="C5" s="140">
        <v>846153</v>
      </c>
      <c r="D5" s="71">
        <f t="shared" si="0"/>
        <v>846153</v>
      </c>
    </row>
    <row r="6" spans="1:4" x14ac:dyDescent="0.3">
      <c r="A6" s="111">
        <v>5</v>
      </c>
      <c r="B6" s="134" t="s">
        <v>65</v>
      </c>
      <c r="C6" s="140">
        <v>1418946</v>
      </c>
      <c r="D6" s="71">
        <f t="shared" si="0"/>
        <v>1418946</v>
      </c>
    </row>
    <row r="7" spans="1:4" x14ac:dyDescent="0.3">
      <c r="A7" s="111">
        <v>6</v>
      </c>
      <c r="B7" s="134" t="s">
        <v>113</v>
      </c>
      <c r="C7" s="140">
        <v>1418946</v>
      </c>
      <c r="D7" s="71">
        <f t="shared" si="0"/>
        <v>1418946</v>
      </c>
    </row>
    <row r="8" spans="1:4" x14ac:dyDescent="0.3">
      <c r="A8" s="111">
        <v>7</v>
      </c>
      <c r="B8" s="136" t="s">
        <v>114</v>
      </c>
      <c r="C8" s="140">
        <v>3740715</v>
      </c>
      <c r="D8" s="71">
        <f t="shared" si="0"/>
        <v>3740715</v>
      </c>
    </row>
    <row r="9" spans="1:4" x14ac:dyDescent="0.3">
      <c r="A9" s="111">
        <v>8</v>
      </c>
      <c r="B9" s="135" t="s">
        <v>115</v>
      </c>
      <c r="C9" s="140">
        <f>492216+287148+25000</f>
        <v>804364</v>
      </c>
      <c r="D9" s="71">
        <f t="shared" si="0"/>
        <v>804364</v>
      </c>
    </row>
    <row r="10" spans="1:4" x14ac:dyDescent="0.3">
      <c r="A10" s="111">
        <v>9</v>
      </c>
      <c r="B10" s="137" t="s">
        <v>116</v>
      </c>
      <c r="C10" s="140">
        <v>1009478</v>
      </c>
      <c r="D10" s="71">
        <f t="shared" si="0"/>
        <v>1009478</v>
      </c>
    </row>
    <row r="11" spans="1:4" x14ac:dyDescent="0.3">
      <c r="A11" s="111"/>
      <c r="B11" s="138" t="s">
        <v>36</v>
      </c>
      <c r="C11" s="77">
        <f>SUM(C2:C10)</f>
        <v>10624592</v>
      </c>
      <c r="D11" s="77">
        <f t="shared" si="0"/>
        <v>10624592</v>
      </c>
    </row>
    <row r="12" spans="1:4" x14ac:dyDescent="0.3">
      <c r="A12" s="170" t="s">
        <v>66</v>
      </c>
      <c r="B12" s="170"/>
      <c r="C12" s="171"/>
    </row>
  </sheetData>
  <mergeCells count="1">
    <mergeCell ref="A12:C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F588-9B0E-427C-AD46-3683F09226FB}">
  <dimension ref="A1:H956"/>
  <sheetViews>
    <sheetView workbookViewId="0">
      <selection activeCell="G14" sqref="G14"/>
    </sheetView>
  </sheetViews>
  <sheetFormatPr defaultColWidth="12.625" defaultRowHeight="15" customHeight="1" x14ac:dyDescent="0.2"/>
  <cols>
    <col min="1" max="1" width="3.625" style="62" customWidth="1"/>
    <col min="2" max="2" width="11.375" style="62" bestFit="1" customWidth="1"/>
    <col min="3" max="3" width="11.625" style="67" customWidth="1"/>
    <col min="4" max="4" width="9.625" style="67" customWidth="1"/>
    <col min="5" max="5" width="9.5" style="67" customWidth="1"/>
    <col min="6" max="6" width="17.25" style="67" customWidth="1"/>
    <col min="7" max="7" width="16.5" style="62" bestFit="1" customWidth="1"/>
    <col min="8" max="8" width="7.625" style="62" customWidth="1"/>
    <col min="9" max="9" width="8.875" style="62" bestFit="1" customWidth="1"/>
    <col min="10" max="14" width="7.625" style="62" customWidth="1"/>
    <col min="15" max="16384" width="12.625" style="62"/>
  </cols>
  <sheetData>
    <row r="1" spans="1:8" ht="15.75" customHeight="1" x14ac:dyDescent="0.2"/>
    <row r="2" spans="1:8" s="74" customFormat="1" ht="36.75" customHeight="1" x14ac:dyDescent="0.2">
      <c r="A2" s="75" t="s">
        <v>26</v>
      </c>
      <c r="B2" s="75" t="s">
        <v>38</v>
      </c>
      <c r="C2" s="76" t="s">
        <v>60</v>
      </c>
      <c r="D2" s="76" t="s">
        <v>89</v>
      </c>
      <c r="E2" s="76" t="s">
        <v>57</v>
      </c>
      <c r="F2" s="76" t="s">
        <v>24</v>
      </c>
      <c r="G2" s="76" t="s">
        <v>61</v>
      </c>
    </row>
    <row r="3" spans="1:8" ht="15.75" customHeight="1" x14ac:dyDescent="0.3">
      <c r="A3" s="70">
        <v>1</v>
      </c>
      <c r="B3" s="70" t="s">
        <v>58</v>
      </c>
      <c r="C3" s="71">
        <v>54.55</v>
      </c>
      <c r="D3" s="71">
        <v>3.22</v>
      </c>
      <c r="E3" s="71">
        <v>208.8</v>
      </c>
      <c r="F3" s="71">
        <f t="shared" ref="F3:F12" si="0">SUM(C3:E3)</f>
        <v>266.57</v>
      </c>
      <c r="G3" s="72">
        <f t="shared" ref="G3:G12" si="1">F3*10.764</f>
        <v>2869.3594799999996</v>
      </c>
    </row>
    <row r="4" spans="1:8" ht="15.75" customHeight="1" x14ac:dyDescent="0.3">
      <c r="A4" s="70">
        <v>2</v>
      </c>
      <c r="B4" s="70" t="s">
        <v>67</v>
      </c>
      <c r="C4" s="71">
        <v>239.29</v>
      </c>
      <c r="D4" s="71">
        <v>3.22</v>
      </c>
      <c r="E4" s="71">
        <f>5.46+0.25+1.08+1.2+1.56+(0.75*13.75)+((7-1.4)*0.75)</f>
        <v>24.0625</v>
      </c>
      <c r="F4" s="71">
        <f t="shared" si="0"/>
        <v>266.57249999999999</v>
      </c>
      <c r="G4" s="72">
        <f t="shared" si="1"/>
        <v>2869.3863899999997</v>
      </c>
      <c r="H4" s="64"/>
    </row>
    <row r="5" spans="1:8" ht="15.75" customHeight="1" x14ac:dyDescent="0.3">
      <c r="A5" s="70">
        <v>3</v>
      </c>
      <c r="B5" s="70" t="s">
        <v>68</v>
      </c>
      <c r="C5" s="71">
        <v>239.29</v>
      </c>
      <c r="D5" s="71">
        <v>3.22</v>
      </c>
      <c r="E5" s="71">
        <f t="shared" ref="E5:E10" si="2">5.46+0.25+1.08+1.2+1.56+(0.75*13.75)+((7-1.4)*0.75)</f>
        <v>24.0625</v>
      </c>
      <c r="F5" s="71">
        <f t="shared" si="0"/>
        <v>266.57249999999999</v>
      </c>
      <c r="G5" s="72">
        <f t="shared" si="1"/>
        <v>2869.3863899999997</v>
      </c>
    </row>
    <row r="6" spans="1:8" ht="15.75" customHeight="1" x14ac:dyDescent="0.3">
      <c r="A6" s="70">
        <v>4</v>
      </c>
      <c r="B6" s="70" t="s">
        <v>69</v>
      </c>
      <c r="C6" s="71">
        <v>239.29</v>
      </c>
      <c r="D6" s="71">
        <v>3.22</v>
      </c>
      <c r="E6" s="71">
        <f t="shared" si="2"/>
        <v>24.0625</v>
      </c>
      <c r="F6" s="71">
        <f t="shared" si="0"/>
        <v>266.57249999999999</v>
      </c>
      <c r="G6" s="72">
        <f t="shared" si="1"/>
        <v>2869.3863899999997</v>
      </c>
    </row>
    <row r="7" spans="1:8" ht="15.75" customHeight="1" x14ac:dyDescent="0.3">
      <c r="A7" s="70">
        <v>5</v>
      </c>
      <c r="B7" s="70" t="s">
        <v>70</v>
      </c>
      <c r="C7" s="71">
        <v>239.29</v>
      </c>
      <c r="D7" s="71">
        <v>3.22</v>
      </c>
      <c r="E7" s="71">
        <f t="shared" si="2"/>
        <v>24.0625</v>
      </c>
      <c r="F7" s="71">
        <f t="shared" si="0"/>
        <v>266.57249999999999</v>
      </c>
      <c r="G7" s="72">
        <f t="shared" si="1"/>
        <v>2869.3863899999997</v>
      </c>
    </row>
    <row r="8" spans="1:8" ht="15.75" customHeight="1" x14ac:dyDescent="0.3">
      <c r="A8" s="70">
        <v>6</v>
      </c>
      <c r="B8" s="70" t="s">
        <v>71</v>
      </c>
      <c r="C8" s="71">
        <v>239.29</v>
      </c>
      <c r="D8" s="71">
        <v>3.22</v>
      </c>
      <c r="E8" s="71">
        <f t="shared" si="2"/>
        <v>24.0625</v>
      </c>
      <c r="F8" s="71">
        <f t="shared" si="0"/>
        <v>266.57249999999999</v>
      </c>
      <c r="G8" s="72">
        <f t="shared" si="1"/>
        <v>2869.3863899999997</v>
      </c>
    </row>
    <row r="9" spans="1:8" ht="15.75" customHeight="1" x14ac:dyDescent="0.3">
      <c r="A9" s="70">
        <v>7</v>
      </c>
      <c r="B9" s="70" t="s">
        <v>72</v>
      </c>
      <c r="C9" s="71">
        <v>239.29</v>
      </c>
      <c r="D9" s="71">
        <v>3.22</v>
      </c>
      <c r="E9" s="71">
        <f t="shared" si="2"/>
        <v>24.0625</v>
      </c>
      <c r="F9" s="71">
        <f t="shared" si="0"/>
        <v>266.57249999999999</v>
      </c>
      <c r="G9" s="72">
        <f t="shared" si="1"/>
        <v>2869.3863899999997</v>
      </c>
    </row>
    <row r="10" spans="1:8" ht="15.75" customHeight="1" x14ac:dyDescent="0.3">
      <c r="A10" s="70">
        <v>8</v>
      </c>
      <c r="B10" s="70" t="s">
        <v>73</v>
      </c>
      <c r="C10" s="71">
        <v>239.29</v>
      </c>
      <c r="D10" s="71">
        <v>3.22</v>
      </c>
      <c r="E10" s="71">
        <f t="shared" si="2"/>
        <v>24.0625</v>
      </c>
      <c r="F10" s="71">
        <f t="shared" si="0"/>
        <v>266.57249999999999</v>
      </c>
      <c r="G10" s="72">
        <f t="shared" si="1"/>
        <v>2869.3863899999997</v>
      </c>
    </row>
    <row r="11" spans="1:8" ht="15.75" customHeight="1" x14ac:dyDescent="0.3">
      <c r="A11" s="70">
        <v>9</v>
      </c>
      <c r="B11" s="70" t="s">
        <v>74</v>
      </c>
      <c r="C11" s="71">
        <v>113.89</v>
      </c>
      <c r="D11" s="71">
        <v>3.22</v>
      </c>
      <c r="E11" s="71">
        <f>(0.75*6.95)+5.46+0.25</f>
        <v>10.922499999999999</v>
      </c>
      <c r="F11" s="71">
        <f t="shared" si="0"/>
        <v>128.0325</v>
      </c>
      <c r="G11" s="72">
        <f t="shared" si="1"/>
        <v>1378.1418299999998</v>
      </c>
    </row>
    <row r="12" spans="1:8" ht="15.75" customHeight="1" x14ac:dyDescent="0.3">
      <c r="A12" s="70">
        <v>10</v>
      </c>
      <c r="B12" s="70" t="s">
        <v>59</v>
      </c>
      <c r="C12" s="71">
        <v>0</v>
      </c>
      <c r="D12" s="71">
        <f>7.95*2.6</f>
        <v>20.67</v>
      </c>
      <c r="E12" s="71">
        <v>0</v>
      </c>
      <c r="F12" s="71">
        <f t="shared" si="0"/>
        <v>20.67</v>
      </c>
      <c r="G12" s="72">
        <f t="shared" si="1"/>
        <v>222.49188000000001</v>
      </c>
    </row>
    <row r="13" spans="1:8" ht="15.75" customHeight="1" x14ac:dyDescent="0.3">
      <c r="A13" s="172" t="s">
        <v>25</v>
      </c>
      <c r="B13" s="173"/>
      <c r="C13" s="77">
        <f>SUM(C3:C12)</f>
        <v>1843.47</v>
      </c>
      <c r="D13" s="77">
        <f>SUM(D3:D12)</f>
        <v>49.65</v>
      </c>
      <c r="E13" s="77">
        <f>SUM(E3:E12)</f>
        <v>388.16</v>
      </c>
      <c r="F13" s="77">
        <f>SUM(F3:F12)</f>
        <v>2281.2799999999997</v>
      </c>
      <c r="G13" s="77">
        <f>SUM(G3:G12)</f>
        <v>24555.697919999999</v>
      </c>
    </row>
    <row r="14" spans="1:8" ht="15.75" customHeight="1" x14ac:dyDescent="0.2">
      <c r="G14" s="67">
        <f>ROUND(G13*2800,0)</f>
        <v>68755954</v>
      </c>
      <c r="H14" s="141" t="s">
        <v>120</v>
      </c>
    </row>
    <row r="15" spans="1:8" ht="15.75" customHeight="1" x14ac:dyDescent="0.2">
      <c r="G15" s="67">
        <f>ROUND(G14*10%,0)</f>
        <v>6875595</v>
      </c>
      <c r="H15" s="141" t="s">
        <v>121</v>
      </c>
    </row>
    <row r="16" spans="1:8" ht="15.75" customHeight="1" x14ac:dyDescent="0.2">
      <c r="G16" s="67">
        <f>24*500000</f>
        <v>12000000</v>
      </c>
      <c r="H16" s="142" t="s">
        <v>122</v>
      </c>
    </row>
    <row r="17" spans="7:8" ht="15.75" customHeight="1" x14ac:dyDescent="0.2">
      <c r="G17" s="67">
        <f>SUM(G14:G16)</f>
        <v>87631549</v>
      </c>
      <c r="H17" s="142" t="s">
        <v>123</v>
      </c>
    </row>
    <row r="18" spans="7:8" ht="15.75" customHeight="1" x14ac:dyDescent="0.2"/>
    <row r="19" spans="7:8" ht="15.75" customHeight="1" x14ac:dyDescent="0.2"/>
    <row r="20" spans="7:8" ht="15.75" customHeight="1" x14ac:dyDescent="0.2"/>
    <row r="21" spans="7:8" ht="15.75" customHeight="1" x14ac:dyDescent="0.2"/>
    <row r="22" spans="7:8" ht="15.75" customHeight="1" x14ac:dyDescent="0.2"/>
    <row r="23" spans="7:8" ht="15.75" customHeight="1" x14ac:dyDescent="0.2"/>
    <row r="24" spans="7:8" ht="15.75" customHeight="1" x14ac:dyDescent="0.2"/>
    <row r="25" spans="7:8" ht="15.75" customHeight="1" x14ac:dyDescent="0.2"/>
    <row r="26" spans="7:8" ht="15.75" customHeight="1" x14ac:dyDescent="0.2"/>
    <row r="27" spans="7:8" ht="15.75" customHeight="1" x14ac:dyDescent="0.2"/>
    <row r="28" spans="7:8" ht="15.75" customHeight="1" x14ac:dyDescent="0.2"/>
    <row r="29" spans="7:8" ht="15.75" customHeight="1" x14ac:dyDescent="0.2"/>
    <row r="30" spans="7:8" ht="15.75" customHeight="1" x14ac:dyDescent="0.2"/>
    <row r="31" spans="7:8" ht="15.75" customHeight="1" x14ac:dyDescent="0.2"/>
    <row r="32" spans="7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mergeCells count="1">
    <mergeCell ref="A13:B13"/>
  </mergeCells>
  <phoneticPr fontId="25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5126-ECEA-4360-B50D-8F91DA4E4F93}">
  <dimension ref="B1:I38"/>
  <sheetViews>
    <sheetView showGridLines="0" workbookViewId="0">
      <pane ySplit="1" topLeftCell="A2" activePane="bottomLeft" state="frozen"/>
      <selection activeCell="P13" sqref="P13:P27"/>
      <selection pane="bottomLeft" activeCell="L25" sqref="L25"/>
    </sheetView>
  </sheetViews>
  <sheetFormatPr defaultColWidth="8" defaultRowHeight="16.5" x14ac:dyDescent="0.3"/>
  <cols>
    <col min="1" max="1" width="4.625" style="84" customWidth="1"/>
    <col min="2" max="2" width="6" style="84" customWidth="1"/>
    <col min="3" max="3" width="10.125" style="92" customWidth="1"/>
    <col min="4" max="4" width="9.25" style="84" customWidth="1"/>
    <col min="5" max="5" width="9.75" style="92" bestFit="1" customWidth="1"/>
    <col min="6" max="6" width="12.625" style="84" customWidth="1"/>
    <col min="7" max="7" width="13.375" style="84" customWidth="1"/>
    <col min="8" max="8" width="11.875" style="84" customWidth="1"/>
    <col min="9" max="9" width="11.625" style="89" bestFit="1" customWidth="1"/>
    <col min="10" max="10" width="9.25" style="84" customWidth="1"/>
    <col min="11" max="16384" width="8" style="84"/>
  </cols>
  <sheetData>
    <row r="1" spans="2:9" s="83" customFormat="1" ht="33" x14ac:dyDescent="0.2">
      <c r="B1" s="100" t="s">
        <v>76</v>
      </c>
      <c r="C1" s="101" t="s">
        <v>49</v>
      </c>
      <c r="D1" s="101" t="s">
        <v>39</v>
      </c>
      <c r="E1" s="101" t="s">
        <v>62</v>
      </c>
      <c r="F1" s="102" t="s">
        <v>79</v>
      </c>
      <c r="G1" s="102" t="s">
        <v>78</v>
      </c>
      <c r="H1" s="102" t="s">
        <v>77</v>
      </c>
      <c r="I1" s="103" t="s">
        <v>75</v>
      </c>
    </row>
    <row r="2" spans="2:9" ht="33" x14ac:dyDescent="0.3">
      <c r="B2" s="98">
        <v>1</v>
      </c>
      <c r="C2" s="90" t="s">
        <v>58</v>
      </c>
      <c r="D2" s="85"/>
      <c r="E2" s="91" t="s">
        <v>93</v>
      </c>
      <c r="F2" s="87">
        <v>0</v>
      </c>
      <c r="G2" s="88">
        <f t="shared" ref="G2" si="0">IFERROR(F2*10.764,0)</f>
        <v>0</v>
      </c>
      <c r="H2" s="88">
        <f>G2*1.1</f>
        <v>0</v>
      </c>
      <c r="I2" s="99" t="s">
        <v>93</v>
      </c>
    </row>
    <row r="3" spans="2:9" ht="33" x14ac:dyDescent="0.3">
      <c r="B3" s="98">
        <v>2</v>
      </c>
      <c r="C3" s="90" t="s">
        <v>58</v>
      </c>
      <c r="D3" s="85"/>
      <c r="E3" s="91" t="s">
        <v>80</v>
      </c>
      <c r="F3" s="87">
        <v>0</v>
      </c>
      <c r="G3" s="88">
        <f t="shared" ref="G3:G5" si="1">IFERROR(F3*10.764,0)</f>
        <v>0</v>
      </c>
      <c r="H3" s="88">
        <f t="shared" ref="H3:H5" si="2">G3*1.1</f>
        <v>0</v>
      </c>
      <c r="I3" s="91" t="s">
        <v>80</v>
      </c>
    </row>
    <row r="4" spans="2:9" x14ac:dyDescent="0.3">
      <c r="B4" s="98">
        <v>3</v>
      </c>
      <c r="C4" s="90" t="s">
        <v>58</v>
      </c>
      <c r="D4" s="85"/>
      <c r="E4" s="91" t="s">
        <v>94</v>
      </c>
      <c r="F4" s="87">
        <v>0</v>
      </c>
      <c r="G4" s="88">
        <f t="shared" si="1"/>
        <v>0</v>
      </c>
      <c r="H4" s="88">
        <f t="shared" si="2"/>
        <v>0</v>
      </c>
      <c r="I4" s="91" t="s">
        <v>94</v>
      </c>
    </row>
    <row r="5" spans="2:9" x14ac:dyDescent="0.3">
      <c r="B5" s="98">
        <v>4</v>
      </c>
      <c r="C5" s="90" t="s">
        <v>58</v>
      </c>
      <c r="D5" s="85"/>
      <c r="E5" s="91" t="s">
        <v>95</v>
      </c>
      <c r="F5" s="87">
        <v>0</v>
      </c>
      <c r="G5" s="88">
        <f t="shared" si="1"/>
        <v>0</v>
      </c>
      <c r="H5" s="88">
        <f t="shared" si="2"/>
        <v>0</v>
      </c>
      <c r="I5" s="91" t="s">
        <v>95</v>
      </c>
    </row>
    <row r="6" spans="2:9" x14ac:dyDescent="0.3">
      <c r="B6" s="98">
        <v>5</v>
      </c>
      <c r="C6" s="90" t="s">
        <v>67</v>
      </c>
      <c r="D6" s="85">
        <v>101</v>
      </c>
      <c r="E6" s="91" t="s">
        <v>90</v>
      </c>
      <c r="F6" s="87">
        <v>47.84</v>
      </c>
      <c r="G6" s="88">
        <f t="shared" ref="G6" si="3">IFERROR(F6*10.764,0)</f>
        <v>514.94975999999997</v>
      </c>
      <c r="H6" s="88">
        <f t="shared" ref="H6" si="4">G6*1.1</f>
        <v>566.44473600000003</v>
      </c>
      <c r="I6" s="99" t="s">
        <v>53</v>
      </c>
    </row>
    <row r="7" spans="2:9" x14ac:dyDescent="0.3">
      <c r="B7" s="98">
        <v>6</v>
      </c>
      <c r="C7" s="90" t="s">
        <v>67</v>
      </c>
      <c r="D7" s="85">
        <v>102</v>
      </c>
      <c r="E7" s="91" t="s">
        <v>90</v>
      </c>
      <c r="F7" s="87">
        <v>42.17</v>
      </c>
      <c r="G7" s="88">
        <f t="shared" ref="G7:G37" si="5">IFERROR(F7*10.764,0)</f>
        <v>453.91787999999997</v>
      </c>
      <c r="H7" s="88">
        <f t="shared" ref="H7:H37" si="6">G7*1.1</f>
        <v>499.30966799999999</v>
      </c>
      <c r="I7" s="99" t="s">
        <v>53</v>
      </c>
    </row>
    <row r="8" spans="2:9" x14ac:dyDescent="0.3">
      <c r="B8" s="98">
        <v>7</v>
      </c>
      <c r="C8" s="90" t="s">
        <v>67</v>
      </c>
      <c r="D8" s="85">
        <v>103</v>
      </c>
      <c r="E8" s="91" t="s">
        <v>82</v>
      </c>
      <c r="F8" s="87">
        <v>59.43</v>
      </c>
      <c r="G8" s="88">
        <f t="shared" si="5"/>
        <v>639.70452</v>
      </c>
      <c r="H8" s="88">
        <f t="shared" si="6"/>
        <v>703.67497200000003</v>
      </c>
      <c r="I8" s="99" t="s">
        <v>53</v>
      </c>
    </row>
    <row r="9" spans="2:9" x14ac:dyDescent="0.3">
      <c r="B9" s="98">
        <v>8</v>
      </c>
      <c r="C9" s="90" t="s">
        <v>67</v>
      </c>
      <c r="D9" s="85">
        <v>104</v>
      </c>
      <c r="E9" s="91" t="s">
        <v>82</v>
      </c>
      <c r="F9" s="87">
        <v>58.86</v>
      </c>
      <c r="G9" s="88">
        <f t="shared" si="5"/>
        <v>633.56903999999997</v>
      </c>
      <c r="H9" s="88">
        <f t="shared" si="6"/>
        <v>696.92594400000007</v>
      </c>
      <c r="I9" s="99" t="s">
        <v>53</v>
      </c>
    </row>
    <row r="10" spans="2:9" x14ac:dyDescent="0.3">
      <c r="B10" s="98">
        <v>9</v>
      </c>
      <c r="C10" s="90" t="s">
        <v>68</v>
      </c>
      <c r="D10" s="85">
        <v>201</v>
      </c>
      <c r="E10" s="91" t="s">
        <v>90</v>
      </c>
      <c r="F10" s="87">
        <v>47.84</v>
      </c>
      <c r="G10" s="88">
        <f t="shared" si="5"/>
        <v>514.94975999999997</v>
      </c>
      <c r="H10" s="88">
        <f t="shared" si="6"/>
        <v>566.44473600000003</v>
      </c>
      <c r="I10" s="99" t="s">
        <v>53</v>
      </c>
    </row>
    <row r="11" spans="2:9" x14ac:dyDescent="0.3">
      <c r="B11" s="98">
        <v>10</v>
      </c>
      <c r="C11" s="90" t="s">
        <v>68</v>
      </c>
      <c r="D11" s="85">
        <v>202</v>
      </c>
      <c r="E11" s="91" t="s">
        <v>90</v>
      </c>
      <c r="F11" s="87">
        <v>42.17</v>
      </c>
      <c r="G11" s="88">
        <f t="shared" si="5"/>
        <v>453.91787999999997</v>
      </c>
      <c r="H11" s="88">
        <f t="shared" si="6"/>
        <v>499.30966799999999</v>
      </c>
      <c r="I11" s="99" t="s">
        <v>53</v>
      </c>
    </row>
    <row r="12" spans="2:9" x14ac:dyDescent="0.3">
      <c r="B12" s="98">
        <v>11</v>
      </c>
      <c r="C12" s="90" t="s">
        <v>68</v>
      </c>
      <c r="D12" s="85">
        <v>203</v>
      </c>
      <c r="E12" s="91" t="s">
        <v>82</v>
      </c>
      <c r="F12" s="87">
        <v>59.43</v>
      </c>
      <c r="G12" s="88">
        <f t="shared" si="5"/>
        <v>639.70452</v>
      </c>
      <c r="H12" s="88">
        <f t="shared" si="6"/>
        <v>703.67497200000003</v>
      </c>
      <c r="I12" s="99" t="s">
        <v>53</v>
      </c>
    </row>
    <row r="13" spans="2:9" x14ac:dyDescent="0.3">
      <c r="B13" s="98">
        <v>12</v>
      </c>
      <c r="C13" s="90" t="s">
        <v>68</v>
      </c>
      <c r="D13" s="85">
        <v>204</v>
      </c>
      <c r="E13" s="91" t="s">
        <v>82</v>
      </c>
      <c r="F13" s="87">
        <v>58.86</v>
      </c>
      <c r="G13" s="88">
        <f t="shared" si="5"/>
        <v>633.56903999999997</v>
      </c>
      <c r="H13" s="88">
        <f t="shared" si="6"/>
        <v>696.92594400000007</v>
      </c>
      <c r="I13" s="99" t="s">
        <v>53</v>
      </c>
    </row>
    <row r="14" spans="2:9" x14ac:dyDescent="0.3">
      <c r="B14" s="98">
        <v>13</v>
      </c>
      <c r="C14" s="90" t="s">
        <v>69</v>
      </c>
      <c r="D14" s="85">
        <v>301</v>
      </c>
      <c r="E14" s="91" t="s">
        <v>90</v>
      </c>
      <c r="F14" s="87">
        <v>47.84</v>
      </c>
      <c r="G14" s="88">
        <f t="shared" si="5"/>
        <v>514.94975999999997</v>
      </c>
      <c r="H14" s="88">
        <f t="shared" si="6"/>
        <v>566.44473600000003</v>
      </c>
      <c r="I14" s="99" t="s">
        <v>53</v>
      </c>
    </row>
    <row r="15" spans="2:9" x14ac:dyDescent="0.3">
      <c r="B15" s="98">
        <v>14</v>
      </c>
      <c r="C15" s="90" t="s">
        <v>69</v>
      </c>
      <c r="D15" s="85">
        <v>302</v>
      </c>
      <c r="E15" s="91" t="s">
        <v>90</v>
      </c>
      <c r="F15" s="87">
        <v>42.17</v>
      </c>
      <c r="G15" s="88">
        <f t="shared" si="5"/>
        <v>453.91787999999997</v>
      </c>
      <c r="H15" s="88">
        <f t="shared" si="6"/>
        <v>499.30966799999999</v>
      </c>
      <c r="I15" s="99" t="s">
        <v>54</v>
      </c>
    </row>
    <row r="16" spans="2:9" x14ac:dyDescent="0.3">
      <c r="B16" s="98">
        <v>15</v>
      </c>
      <c r="C16" s="90" t="s">
        <v>69</v>
      </c>
      <c r="D16" s="85">
        <v>303</v>
      </c>
      <c r="E16" s="91" t="s">
        <v>82</v>
      </c>
      <c r="F16" s="87">
        <v>59.43</v>
      </c>
      <c r="G16" s="88">
        <f t="shared" si="5"/>
        <v>639.70452</v>
      </c>
      <c r="H16" s="88">
        <f t="shared" si="6"/>
        <v>703.67497200000003</v>
      </c>
      <c r="I16" s="99" t="s">
        <v>53</v>
      </c>
    </row>
    <row r="17" spans="2:9" x14ac:dyDescent="0.3">
      <c r="B17" s="98">
        <v>16</v>
      </c>
      <c r="C17" s="90" t="s">
        <v>69</v>
      </c>
      <c r="D17" s="85">
        <v>304</v>
      </c>
      <c r="E17" s="91" t="s">
        <v>82</v>
      </c>
      <c r="F17" s="87">
        <v>58.86</v>
      </c>
      <c r="G17" s="88">
        <f t="shared" si="5"/>
        <v>633.56903999999997</v>
      </c>
      <c r="H17" s="88">
        <f t="shared" si="6"/>
        <v>696.92594400000007</v>
      </c>
      <c r="I17" s="99" t="s">
        <v>53</v>
      </c>
    </row>
    <row r="18" spans="2:9" x14ac:dyDescent="0.3">
      <c r="B18" s="98">
        <v>17</v>
      </c>
      <c r="C18" s="90" t="s">
        <v>70</v>
      </c>
      <c r="D18" s="85">
        <v>401</v>
      </c>
      <c r="E18" s="91" t="s">
        <v>90</v>
      </c>
      <c r="F18" s="87">
        <v>47.84</v>
      </c>
      <c r="G18" s="88">
        <f t="shared" si="5"/>
        <v>514.94975999999997</v>
      </c>
      <c r="H18" s="88">
        <f t="shared" si="6"/>
        <v>566.44473600000003</v>
      </c>
      <c r="I18" s="99" t="s">
        <v>53</v>
      </c>
    </row>
    <row r="19" spans="2:9" x14ac:dyDescent="0.3">
      <c r="B19" s="98">
        <v>18</v>
      </c>
      <c r="C19" s="90" t="s">
        <v>70</v>
      </c>
      <c r="D19" s="85">
        <v>402</v>
      </c>
      <c r="E19" s="91" t="s">
        <v>90</v>
      </c>
      <c r="F19" s="87">
        <v>42.17</v>
      </c>
      <c r="G19" s="88">
        <f t="shared" si="5"/>
        <v>453.91787999999997</v>
      </c>
      <c r="H19" s="88">
        <f t="shared" si="6"/>
        <v>499.30966799999999</v>
      </c>
      <c r="I19" s="99" t="s">
        <v>99</v>
      </c>
    </row>
    <row r="20" spans="2:9" x14ac:dyDescent="0.3">
      <c r="B20" s="98">
        <v>19</v>
      </c>
      <c r="C20" s="90" t="s">
        <v>70</v>
      </c>
      <c r="D20" s="85">
        <v>403</v>
      </c>
      <c r="E20" s="91" t="s">
        <v>82</v>
      </c>
      <c r="F20" s="87">
        <v>59.43</v>
      </c>
      <c r="G20" s="88">
        <f t="shared" si="5"/>
        <v>639.70452</v>
      </c>
      <c r="H20" s="88">
        <f t="shared" si="6"/>
        <v>703.67497200000003</v>
      </c>
      <c r="I20" s="99" t="s">
        <v>54</v>
      </c>
    </row>
    <row r="21" spans="2:9" x14ac:dyDescent="0.3">
      <c r="B21" s="98">
        <v>20</v>
      </c>
      <c r="C21" s="90" t="s">
        <v>70</v>
      </c>
      <c r="D21" s="85">
        <v>404</v>
      </c>
      <c r="E21" s="91" t="s">
        <v>82</v>
      </c>
      <c r="F21" s="87">
        <v>58.86</v>
      </c>
      <c r="G21" s="88">
        <f t="shared" si="5"/>
        <v>633.56903999999997</v>
      </c>
      <c r="H21" s="88">
        <f t="shared" si="6"/>
        <v>696.92594400000007</v>
      </c>
      <c r="I21" s="99" t="s">
        <v>53</v>
      </c>
    </row>
    <row r="22" spans="2:9" x14ac:dyDescent="0.3">
      <c r="B22" s="98">
        <v>21</v>
      </c>
      <c r="C22" s="90" t="s">
        <v>71</v>
      </c>
      <c r="D22" s="85">
        <v>501</v>
      </c>
      <c r="E22" s="91" t="s">
        <v>90</v>
      </c>
      <c r="F22" s="87">
        <v>47.84</v>
      </c>
      <c r="G22" s="88">
        <f t="shared" si="5"/>
        <v>514.94975999999997</v>
      </c>
      <c r="H22" s="88">
        <f t="shared" si="6"/>
        <v>566.44473600000003</v>
      </c>
      <c r="I22" s="99" t="s">
        <v>53</v>
      </c>
    </row>
    <row r="23" spans="2:9" x14ac:dyDescent="0.3">
      <c r="B23" s="98">
        <v>22</v>
      </c>
      <c r="C23" s="90" t="s">
        <v>71</v>
      </c>
      <c r="D23" s="85">
        <v>502</v>
      </c>
      <c r="E23" s="91" t="s">
        <v>90</v>
      </c>
      <c r="F23" s="87">
        <v>42.17</v>
      </c>
      <c r="G23" s="88">
        <f t="shared" si="5"/>
        <v>453.91787999999997</v>
      </c>
      <c r="H23" s="88">
        <f t="shared" si="6"/>
        <v>499.30966799999999</v>
      </c>
      <c r="I23" s="99" t="s">
        <v>54</v>
      </c>
    </row>
    <row r="24" spans="2:9" x14ac:dyDescent="0.3">
      <c r="B24" s="98">
        <v>23</v>
      </c>
      <c r="C24" s="90" t="s">
        <v>71</v>
      </c>
      <c r="D24" s="85">
        <v>503</v>
      </c>
      <c r="E24" s="91" t="s">
        <v>82</v>
      </c>
      <c r="F24" s="87">
        <v>59.43</v>
      </c>
      <c r="G24" s="88">
        <f t="shared" si="5"/>
        <v>639.70452</v>
      </c>
      <c r="H24" s="88">
        <f t="shared" si="6"/>
        <v>703.67497200000003</v>
      </c>
      <c r="I24" s="99" t="s">
        <v>53</v>
      </c>
    </row>
    <row r="25" spans="2:9" x14ac:dyDescent="0.3">
      <c r="B25" s="98">
        <v>24</v>
      </c>
      <c r="C25" s="90" t="s">
        <v>71</v>
      </c>
      <c r="D25" s="85">
        <v>504</v>
      </c>
      <c r="E25" s="91" t="s">
        <v>82</v>
      </c>
      <c r="F25" s="87">
        <v>58.86</v>
      </c>
      <c r="G25" s="88">
        <f t="shared" si="5"/>
        <v>633.56903999999997</v>
      </c>
      <c r="H25" s="88">
        <f t="shared" si="6"/>
        <v>696.92594400000007</v>
      </c>
      <c r="I25" s="99" t="s">
        <v>54</v>
      </c>
    </row>
    <row r="26" spans="2:9" x14ac:dyDescent="0.3">
      <c r="B26" s="98">
        <v>25</v>
      </c>
      <c r="C26" s="90" t="s">
        <v>72</v>
      </c>
      <c r="D26" s="85">
        <v>601</v>
      </c>
      <c r="E26" s="91" t="s">
        <v>90</v>
      </c>
      <c r="F26" s="87">
        <v>47.84</v>
      </c>
      <c r="G26" s="88">
        <f t="shared" si="5"/>
        <v>514.94975999999997</v>
      </c>
      <c r="H26" s="88">
        <f t="shared" si="6"/>
        <v>566.44473600000003</v>
      </c>
      <c r="I26" s="99" t="s">
        <v>53</v>
      </c>
    </row>
    <row r="27" spans="2:9" x14ac:dyDescent="0.3">
      <c r="B27" s="98">
        <v>26</v>
      </c>
      <c r="C27" s="90" t="s">
        <v>72</v>
      </c>
      <c r="D27" s="85">
        <v>602</v>
      </c>
      <c r="E27" s="91" t="s">
        <v>90</v>
      </c>
      <c r="F27" s="87">
        <v>42.17</v>
      </c>
      <c r="G27" s="88">
        <f t="shared" si="5"/>
        <v>453.91787999999997</v>
      </c>
      <c r="H27" s="88">
        <f t="shared" si="6"/>
        <v>499.30966799999999</v>
      </c>
      <c r="I27" s="99" t="s">
        <v>53</v>
      </c>
    </row>
    <row r="28" spans="2:9" x14ac:dyDescent="0.3">
      <c r="B28" s="98">
        <v>27</v>
      </c>
      <c r="C28" s="90" t="s">
        <v>72</v>
      </c>
      <c r="D28" s="85">
        <v>603</v>
      </c>
      <c r="E28" s="91" t="s">
        <v>82</v>
      </c>
      <c r="F28" s="87">
        <v>59.43</v>
      </c>
      <c r="G28" s="88">
        <f t="shared" si="5"/>
        <v>639.70452</v>
      </c>
      <c r="H28" s="88">
        <f t="shared" si="6"/>
        <v>703.67497200000003</v>
      </c>
      <c r="I28" s="99" t="s">
        <v>53</v>
      </c>
    </row>
    <row r="29" spans="2:9" x14ac:dyDescent="0.3">
      <c r="B29" s="98">
        <v>28</v>
      </c>
      <c r="C29" s="90" t="s">
        <v>72</v>
      </c>
      <c r="D29" s="85">
        <v>604</v>
      </c>
      <c r="E29" s="91" t="s">
        <v>82</v>
      </c>
      <c r="F29" s="87">
        <v>58.86</v>
      </c>
      <c r="G29" s="88">
        <f t="shared" si="5"/>
        <v>633.56903999999997</v>
      </c>
      <c r="H29" s="88">
        <f t="shared" si="6"/>
        <v>696.92594400000007</v>
      </c>
      <c r="I29" s="99" t="s">
        <v>53</v>
      </c>
    </row>
    <row r="30" spans="2:9" x14ac:dyDescent="0.3">
      <c r="B30" s="98">
        <v>29</v>
      </c>
      <c r="C30" s="90" t="s">
        <v>73</v>
      </c>
      <c r="D30" s="85">
        <v>701</v>
      </c>
      <c r="E30" s="91" t="s">
        <v>90</v>
      </c>
      <c r="F30" s="87">
        <v>47.84</v>
      </c>
      <c r="G30" s="88">
        <f t="shared" si="5"/>
        <v>514.94975999999997</v>
      </c>
      <c r="H30" s="88">
        <f t="shared" si="6"/>
        <v>566.44473600000003</v>
      </c>
      <c r="I30" s="99" t="s">
        <v>53</v>
      </c>
    </row>
    <row r="31" spans="2:9" x14ac:dyDescent="0.3">
      <c r="B31" s="98">
        <v>30</v>
      </c>
      <c r="C31" s="90" t="s">
        <v>73</v>
      </c>
      <c r="D31" s="85">
        <v>702</v>
      </c>
      <c r="E31" s="91" t="s">
        <v>90</v>
      </c>
      <c r="F31" s="87">
        <v>42.17</v>
      </c>
      <c r="G31" s="88">
        <f t="shared" si="5"/>
        <v>453.91787999999997</v>
      </c>
      <c r="H31" s="88">
        <f t="shared" si="6"/>
        <v>499.30966799999999</v>
      </c>
      <c r="I31" s="99" t="s">
        <v>53</v>
      </c>
    </row>
    <row r="32" spans="2:9" x14ac:dyDescent="0.3">
      <c r="B32" s="98">
        <v>31</v>
      </c>
      <c r="C32" s="90" t="s">
        <v>73</v>
      </c>
      <c r="D32" s="86">
        <v>703</v>
      </c>
      <c r="E32" s="91" t="s">
        <v>82</v>
      </c>
      <c r="F32" s="87">
        <v>59.43</v>
      </c>
      <c r="G32" s="88">
        <f t="shared" si="5"/>
        <v>639.70452</v>
      </c>
      <c r="H32" s="88">
        <f t="shared" si="6"/>
        <v>703.67497200000003</v>
      </c>
      <c r="I32" s="99" t="s">
        <v>53</v>
      </c>
    </row>
    <row r="33" spans="2:9" x14ac:dyDescent="0.3">
      <c r="B33" s="98">
        <v>32</v>
      </c>
      <c r="C33" s="90" t="s">
        <v>73</v>
      </c>
      <c r="D33" s="86">
        <v>704</v>
      </c>
      <c r="E33" s="91" t="s">
        <v>82</v>
      </c>
      <c r="F33" s="87">
        <v>58.86</v>
      </c>
      <c r="G33" s="88">
        <f t="shared" si="5"/>
        <v>633.56903999999997</v>
      </c>
      <c r="H33" s="88">
        <f t="shared" si="6"/>
        <v>696.92594400000007</v>
      </c>
      <c r="I33" s="99" t="s">
        <v>53</v>
      </c>
    </row>
    <row r="34" spans="2:9" x14ac:dyDescent="0.3">
      <c r="B34" s="98">
        <v>33</v>
      </c>
      <c r="C34" s="90" t="s">
        <v>74</v>
      </c>
      <c r="D34" s="86">
        <v>801</v>
      </c>
      <c r="E34" s="91" t="s">
        <v>43</v>
      </c>
      <c r="F34" s="87">
        <v>0</v>
      </c>
      <c r="G34" s="88">
        <f t="shared" si="5"/>
        <v>0</v>
      </c>
      <c r="H34" s="88">
        <f t="shared" si="6"/>
        <v>0</v>
      </c>
      <c r="I34" s="99" t="s">
        <v>43</v>
      </c>
    </row>
    <row r="35" spans="2:9" x14ac:dyDescent="0.3">
      <c r="B35" s="98">
        <v>34</v>
      </c>
      <c r="C35" s="90" t="s">
        <v>74</v>
      </c>
      <c r="D35" s="86">
        <v>802</v>
      </c>
      <c r="E35" s="91" t="s">
        <v>43</v>
      </c>
      <c r="F35" s="87">
        <v>0</v>
      </c>
      <c r="G35" s="88">
        <f t="shared" si="5"/>
        <v>0</v>
      </c>
      <c r="H35" s="88">
        <f t="shared" si="6"/>
        <v>0</v>
      </c>
      <c r="I35" s="99" t="s">
        <v>43</v>
      </c>
    </row>
    <row r="36" spans="2:9" x14ac:dyDescent="0.3">
      <c r="B36" s="98">
        <v>35</v>
      </c>
      <c r="C36" s="90" t="s">
        <v>74</v>
      </c>
      <c r="D36" s="86">
        <v>803</v>
      </c>
      <c r="E36" s="91" t="s">
        <v>91</v>
      </c>
      <c r="F36" s="87">
        <v>26.66</v>
      </c>
      <c r="G36" s="88">
        <f t="shared" si="5"/>
        <v>286.96823999999998</v>
      </c>
      <c r="H36" s="88">
        <f t="shared" si="6"/>
        <v>315.66506400000003</v>
      </c>
      <c r="I36" s="99" t="s">
        <v>92</v>
      </c>
    </row>
    <row r="37" spans="2:9" x14ac:dyDescent="0.3">
      <c r="B37" s="98">
        <v>36</v>
      </c>
      <c r="C37" s="90" t="s">
        <v>74</v>
      </c>
      <c r="D37" s="86">
        <v>804</v>
      </c>
      <c r="E37" s="91" t="s">
        <v>82</v>
      </c>
      <c r="F37" s="87">
        <v>58.86</v>
      </c>
      <c r="G37" s="88">
        <f t="shared" si="5"/>
        <v>633.56903999999997</v>
      </c>
      <c r="H37" s="88">
        <f t="shared" si="6"/>
        <v>696.92594400000007</v>
      </c>
      <c r="I37" s="99" t="s">
        <v>53</v>
      </c>
    </row>
    <row r="38" spans="2:9" x14ac:dyDescent="0.3">
      <c r="B38" s="104" t="s">
        <v>25</v>
      </c>
      <c r="C38" s="104"/>
      <c r="D38" s="104"/>
      <c r="E38" s="105"/>
      <c r="F38" s="106">
        <f>SUM(F2:F37)</f>
        <v>1543.62</v>
      </c>
      <c r="G38" s="106">
        <f>SUM(G2:G37)</f>
        <v>16615.525679999995</v>
      </c>
      <c r="H38" s="107">
        <f t="shared" ref="H38" si="7">G38*1.1</f>
        <v>18277.078247999998</v>
      </c>
      <c r="I38" s="108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7DA4-5E51-452F-A0F0-CCFEA59C3ED1}">
  <sheetPr>
    <tabColor rgb="FF92D050"/>
  </sheetPr>
  <dimension ref="A1:I26"/>
  <sheetViews>
    <sheetView workbookViewId="0">
      <selection activeCell="E28" sqref="E28"/>
    </sheetView>
  </sheetViews>
  <sheetFormatPr defaultColWidth="8.625" defaultRowHeight="16.5" x14ac:dyDescent="0.3"/>
  <cols>
    <col min="1" max="1" width="2.875" style="94" bestFit="1" customWidth="1"/>
    <col min="2" max="4" width="8.625" style="93"/>
    <col min="5" max="5" width="12.5" style="93" customWidth="1"/>
    <col min="6" max="6" width="11" style="93" customWidth="1"/>
    <col min="7" max="7" width="11.125" style="93" customWidth="1"/>
    <col min="8" max="8" width="14" style="94" customWidth="1"/>
    <col min="9" max="9" width="12.75" style="94" bestFit="1" customWidth="1"/>
    <col min="10" max="16384" width="8.625" style="93"/>
  </cols>
  <sheetData>
    <row r="1" spans="1:9" s="113" customFormat="1" ht="49.5" x14ac:dyDescent="0.3">
      <c r="A1" s="114" t="s">
        <v>76</v>
      </c>
      <c r="B1" s="114" t="s">
        <v>49</v>
      </c>
      <c r="C1" s="114" t="s">
        <v>39</v>
      </c>
      <c r="D1" s="114" t="s">
        <v>62</v>
      </c>
      <c r="E1" s="115" t="s">
        <v>79</v>
      </c>
      <c r="F1" s="115" t="s">
        <v>78</v>
      </c>
      <c r="G1" s="115" t="s">
        <v>77</v>
      </c>
      <c r="H1" s="115" t="s">
        <v>55</v>
      </c>
      <c r="I1" s="115" t="s">
        <v>83</v>
      </c>
    </row>
    <row r="2" spans="1:9" x14ac:dyDescent="0.3">
      <c r="A2" s="116">
        <v>1</v>
      </c>
      <c r="B2" s="90" t="s">
        <v>67</v>
      </c>
      <c r="C2" s="117">
        <v>101</v>
      </c>
      <c r="D2" s="118" t="s">
        <v>90</v>
      </c>
      <c r="E2" s="119">
        <v>47.84</v>
      </c>
      <c r="F2" s="120">
        <v>514.94975999999997</v>
      </c>
      <c r="G2" s="120">
        <f t="shared" ref="G2:G25" si="0">F2*1.1</f>
        <v>566.44473600000003</v>
      </c>
      <c r="H2" s="71">
        <v>15000</v>
      </c>
      <c r="I2" s="71">
        <f>ROUND(H2*F2,0)</f>
        <v>7724246</v>
      </c>
    </row>
    <row r="3" spans="1:9" x14ac:dyDescent="0.3">
      <c r="A3" s="121">
        <v>2</v>
      </c>
      <c r="B3" s="90" t="s">
        <v>67</v>
      </c>
      <c r="C3" s="85">
        <v>102</v>
      </c>
      <c r="D3" s="91" t="s">
        <v>90</v>
      </c>
      <c r="E3" s="122">
        <v>42.17</v>
      </c>
      <c r="F3" s="88">
        <v>453.91787999999997</v>
      </c>
      <c r="G3" s="120">
        <f t="shared" si="0"/>
        <v>499.30966799999999</v>
      </c>
      <c r="H3" s="71">
        <v>15000</v>
      </c>
      <c r="I3" s="71">
        <f t="shared" ref="I3:I25" si="1">ROUND(H3*F3,0)</f>
        <v>6808768</v>
      </c>
    </row>
    <row r="4" spans="1:9" x14ac:dyDescent="0.3">
      <c r="A4" s="116">
        <v>3</v>
      </c>
      <c r="B4" s="90" t="s">
        <v>67</v>
      </c>
      <c r="C4" s="117">
        <v>103</v>
      </c>
      <c r="D4" s="118" t="s">
        <v>82</v>
      </c>
      <c r="E4" s="119">
        <v>59.43</v>
      </c>
      <c r="F4" s="120">
        <v>639.70452</v>
      </c>
      <c r="G4" s="120">
        <f t="shared" si="0"/>
        <v>703.67497200000003</v>
      </c>
      <c r="H4" s="71">
        <v>15000</v>
      </c>
      <c r="I4" s="71">
        <f t="shared" si="1"/>
        <v>9595568</v>
      </c>
    </row>
    <row r="5" spans="1:9" x14ac:dyDescent="0.3">
      <c r="A5" s="121">
        <v>4</v>
      </c>
      <c r="B5" s="90" t="s">
        <v>67</v>
      </c>
      <c r="C5" s="85">
        <v>104</v>
      </c>
      <c r="D5" s="91" t="s">
        <v>82</v>
      </c>
      <c r="E5" s="122">
        <v>58.86</v>
      </c>
      <c r="F5" s="88">
        <v>633.56903999999997</v>
      </c>
      <c r="G5" s="120">
        <f t="shared" si="0"/>
        <v>696.92594400000007</v>
      </c>
      <c r="H5" s="71">
        <v>15000</v>
      </c>
      <c r="I5" s="71">
        <f t="shared" si="1"/>
        <v>9503536</v>
      </c>
    </row>
    <row r="6" spans="1:9" x14ac:dyDescent="0.3">
      <c r="A6" s="116">
        <v>5</v>
      </c>
      <c r="B6" s="90" t="s">
        <v>68</v>
      </c>
      <c r="C6" s="117">
        <v>201</v>
      </c>
      <c r="D6" s="118" t="s">
        <v>90</v>
      </c>
      <c r="E6" s="119">
        <v>47.84</v>
      </c>
      <c r="F6" s="120">
        <v>514.94975999999997</v>
      </c>
      <c r="G6" s="120">
        <f t="shared" si="0"/>
        <v>566.44473600000003</v>
      </c>
      <c r="H6" s="71">
        <v>15000</v>
      </c>
      <c r="I6" s="71">
        <f t="shared" si="1"/>
        <v>7724246</v>
      </c>
    </row>
    <row r="7" spans="1:9" x14ac:dyDescent="0.3">
      <c r="A7" s="121">
        <v>6</v>
      </c>
      <c r="B7" s="90" t="s">
        <v>68</v>
      </c>
      <c r="C7" s="85">
        <v>202</v>
      </c>
      <c r="D7" s="91" t="s">
        <v>90</v>
      </c>
      <c r="E7" s="122">
        <v>42.17</v>
      </c>
      <c r="F7" s="88">
        <v>453.91787999999997</v>
      </c>
      <c r="G7" s="120">
        <f t="shared" si="0"/>
        <v>499.30966799999999</v>
      </c>
      <c r="H7" s="71">
        <v>15000</v>
      </c>
      <c r="I7" s="71">
        <f t="shared" si="1"/>
        <v>6808768</v>
      </c>
    </row>
    <row r="8" spans="1:9" x14ac:dyDescent="0.3">
      <c r="A8" s="116">
        <v>7</v>
      </c>
      <c r="B8" s="90" t="s">
        <v>68</v>
      </c>
      <c r="C8" s="117">
        <v>203</v>
      </c>
      <c r="D8" s="118" t="s">
        <v>82</v>
      </c>
      <c r="E8" s="119">
        <v>59.43</v>
      </c>
      <c r="F8" s="120">
        <v>639.70452</v>
      </c>
      <c r="G8" s="120">
        <f t="shared" si="0"/>
        <v>703.67497200000003</v>
      </c>
      <c r="H8" s="71">
        <v>15000</v>
      </c>
      <c r="I8" s="71">
        <f t="shared" si="1"/>
        <v>9595568</v>
      </c>
    </row>
    <row r="9" spans="1:9" x14ac:dyDescent="0.3">
      <c r="A9" s="121">
        <v>8</v>
      </c>
      <c r="B9" s="90" t="s">
        <v>68</v>
      </c>
      <c r="C9" s="85">
        <v>204</v>
      </c>
      <c r="D9" s="91" t="s">
        <v>82</v>
      </c>
      <c r="E9" s="122">
        <v>58.86</v>
      </c>
      <c r="F9" s="88">
        <v>633.56903999999997</v>
      </c>
      <c r="G9" s="120">
        <f t="shared" si="0"/>
        <v>696.92594400000007</v>
      </c>
      <c r="H9" s="71">
        <v>15000</v>
      </c>
      <c r="I9" s="71">
        <f t="shared" si="1"/>
        <v>9503536</v>
      </c>
    </row>
    <row r="10" spans="1:9" x14ac:dyDescent="0.3">
      <c r="A10" s="116">
        <v>9</v>
      </c>
      <c r="B10" s="90" t="s">
        <v>69</v>
      </c>
      <c r="C10" s="117">
        <v>301</v>
      </c>
      <c r="D10" s="118" t="s">
        <v>90</v>
      </c>
      <c r="E10" s="119">
        <v>47.84</v>
      </c>
      <c r="F10" s="120">
        <v>514.94975999999997</v>
      </c>
      <c r="G10" s="120">
        <f t="shared" si="0"/>
        <v>566.44473600000003</v>
      </c>
      <c r="H10" s="71">
        <v>15000</v>
      </c>
      <c r="I10" s="71">
        <f t="shared" si="1"/>
        <v>7724246</v>
      </c>
    </row>
    <row r="11" spans="1:9" x14ac:dyDescent="0.3">
      <c r="A11" s="121">
        <v>10</v>
      </c>
      <c r="B11" s="90" t="s">
        <v>69</v>
      </c>
      <c r="C11" s="85">
        <v>303</v>
      </c>
      <c r="D11" s="91" t="s">
        <v>82</v>
      </c>
      <c r="E11" s="122">
        <v>59.43</v>
      </c>
      <c r="F11" s="88">
        <v>639.70452</v>
      </c>
      <c r="G11" s="120">
        <f t="shared" si="0"/>
        <v>703.67497200000003</v>
      </c>
      <c r="H11" s="71">
        <v>15000</v>
      </c>
      <c r="I11" s="71">
        <f t="shared" si="1"/>
        <v>9595568</v>
      </c>
    </row>
    <row r="12" spans="1:9" x14ac:dyDescent="0.3">
      <c r="A12" s="116">
        <v>11</v>
      </c>
      <c r="B12" s="90" t="s">
        <v>69</v>
      </c>
      <c r="C12" s="117">
        <v>304</v>
      </c>
      <c r="D12" s="118" t="s">
        <v>82</v>
      </c>
      <c r="E12" s="119">
        <v>58.86</v>
      </c>
      <c r="F12" s="120">
        <v>633.56903999999997</v>
      </c>
      <c r="G12" s="120">
        <f t="shared" si="0"/>
        <v>696.92594400000007</v>
      </c>
      <c r="H12" s="71">
        <v>15000</v>
      </c>
      <c r="I12" s="71">
        <f t="shared" si="1"/>
        <v>9503536</v>
      </c>
    </row>
    <row r="13" spans="1:9" x14ac:dyDescent="0.3">
      <c r="A13" s="121">
        <v>12</v>
      </c>
      <c r="B13" s="90" t="s">
        <v>70</v>
      </c>
      <c r="C13" s="85">
        <v>401</v>
      </c>
      <c r="D13" s="91" t="s">
        <v>90</v>
      </c>
      <c r="E13" s="122">
        <v>47.84</v>
      </c>
      <c r="F13" s="88">
        <v>514.94975999999997</v>
      </c>
      <c r="G13" s="120">
        <f t="shared" si="0"/>
        <v>566.44473600000003</v>
      </c>
      <c r="H13" s="71">
        <v>15000</v>
      </c>
      <c r="I13" s="71">
        <f t="shared" si="1"/>
        <v>7724246</v>
      </c>
    </row>
    <row r="14" spans="1:9" x14ac:dyDescent="0.3">
      <c r="A14" s="116">
        <v>13</v>
      </c>
      <c r="B14" s="90" t="s">
        <v>70</v>
      </c>
      <c r="C14" s="117">
        <v>404</v>
      </c>
      <c r="D14" s="118" t="s">
        <v>82</v>
      </c>
      <c r="E14" s="119">
        <v>58.86</v>
      </c>
      <c r="F14" s="120">
        <v>633.56903999999997</v>
      </c>
      <c r="G14" s="120">
        <f t="shared" si="0"/>
        <v>696.92594400000007</v>
      </c>
      <c r="H14" s="71">
        <v>15000</v>
      </c>
      <c r="I14" s="71">
        <f t="shared" si="1"/>
        <v>9503536</v>
      </c>
    </row>
    <row r="15" spans="1:9" x14ac:dyDescent="0.3">
      <c r="A15" s="121">
        <v>14</v>
      </c>
      <c r="B15" s="90" t="s">
        <v>71</v>
      </c>
      <c r="C15" s="85">
        <v>501</v>
      </c>
      <c r="D15" s="91" t="s">
        <v>90</v>
      </c>
      <c r="E15" s="122">
        <v>47.84</v>
      </c>
      <c r="F15" s="88">
        <v>514.94975999999997</v>
      </c>
      <c r="G15" s="120">
        <f t="shared" si="0"/>
        <v>566.44473600000003</v>
      </c>
      <c r="H15" s="71">
        <v>15000</v>
      </c>
      <c r="I15" s="71">
        <f t="shared" si="1"/>
        <v>7724246</v>
      </c>
    </row>
    <row r="16" spans="1:9" x14ac:dyDescent="0.3">
      <c r="A16" s="116">
        <v>15</v>
      </c>
      <c r="B16" s="90" t="s">
        <v>71</v>
      </c>
      <c r="C16" s="117">
        <v>503</v>
      </c>
      <c r="D16" s="118" t="s">
        <v>82</v>
      </c>
      <c r="E16" s="119">
        <v>59.43</v>
      </c>
      <c r="F16" s="120">
        <v>639.70452</v>
      </c>
      <c r="G16" s="120">
        <f t="shared" si="0"/>
        <v>703.67497200000003</v>
      </c>
      <c r="H16" s="71">
        <v>15000</v>
      </c>
      <c r="I16" s="71">
        <f t="shared" si="1"/>
        <v>9595568</v>
      </c>
    </row>
    <row r="17" spans="1:9" x14ac:dyDescent="0.3">
      <c r="A17" s="121">
        <v>16</v>
      </c>
      <c r="B17" s="90" t="s">
        <v>72</v>
      </c>
      <c r="C17" s="85">
        <v>601</v>
      </c>
      <c r="D17" s="91" t="s">
        <v>90</v>
      </c>
      <c r="E17" s="122">
        <v>47.84</v>
      </c>
      <c r="F17" s="88">
        <v>514.94975999999997</v>
      </c>
      <c r="G17" s="120">
        <f t="shared" si="0"/>
        <v>566.44473600000003</v>
      </c>
      <c r="H17" s="71">
        <v>15000</v>
      </c>
      <c r="I17" s="71">
        <f t="shared" si="1"/>
        <v>7724246</v>
      </c>
    </row>
    <row r="18" spans="1:9" x14ac:dyDescent="0.3">
      <c r="A18" s="116">
        <v>17</v>
      </c>
      <c r="B18" s="90" t="s">
        <v>72</v>
      </c>
      <c r="C18" s="117">
        <v>602</v>
      </c>
      <c r="D18" s="118" t="s">
        <v>90</v>
      </c>
      <c r="E18" s="119">
        <v>42.17</v>
      </c>
      <c r="F18" s="120">
        <v>453.91787999999997</v>
      </c>
      <c r="G18" s="120">
        <f t="shared" si="0"/>
        <v>499.30966799999999</v>
      </c>
      <c r="H18" s="71">
        <v>15000</v>
      </c>
      <c r="I18" s="71">
        <f t="shared" si="1"/>
        <v>6808768</v>
      </c>
    </row>
    <row r="19" spans="1:9" x14ac:dyDescent="0.3">
      <c r="A19" s="121">
        <v>18</v>
      </c>
      <c r="B19" s="90" t="s">
        <v>72</v>
      </c>
      <c r="C19" s="85">
        <v>603</v>
      </c>
      <c r="D19" s="91" t="s">
        <v>82</v>
      </c>
      <c r="E19" s="122">
        <v>59.43</v>
      </c>
      <c r="F19" s="88">
        <v>639.70452</v>
      </c>
      <c r="G19" s="120">
        <f t="shared" si="0"/>
        <v>703.67497200000003</v>
      </c>
      <c r="H19" s="71">
        <v>15000</v>
      </c>
      <c r="I19" s="71">
        <f t="shared" si="1"/>
        <v>9595568</v>
      </c>
    </row>
    <row r="20" spans="1:9" x14ac:dyDescent="0.3">
      <c r="A20" s="116">
        <v>19</v>
      </c>
      <c r="B20" s="90" t="s">
        <v>72</v>
      </c>
      <c r="C20" s="117">
        <v>604</v>
      </c>
      <c r="D20" s="118" t="s">
        <v>82</v>
      </c>
      <c r="E20" s="119">
        <v>58.86</v>
      </c>
      <c r="F20" s="120">
        <v>633.56903999999997</v>
      </c>
      <c r="G20" s="120">
        <f t="shared" si="0"/>
        <v>696.92594400000007</v>
      </c>
      <c r="H20" s="71">
        <v>15000</v>
      </c>
      <c r="I20" s="71">
        <f t="shared" si="1"/>
        <v>9503536</v>
      </c>
    </row>
    <row r="21" spans="1:9" x14ac:dyDescent="0.3">
      <c r="A21" s="121">
        <v>20</v>
      </c>
      <c r="B21" s="90" t="s">
        <v>73</v>
      </c>
      <c r="C21" s="85">
        <v>701</v>
      </c>
      <c r="D21" s="91" t="s">
        <v>90</v>
      </c>
      <c r="E21" s="122">
        <v>47.84</v>
      </c>
      <c r="F21" s="88">
        <v>514.94975999999997</v>
      </c>
      <c r="G21" s="120">
        <f t="shared" si="0"/>
        <v>566.44473600000003</v>
      </c>
      <c r="H21" s="71">
        <v>15000</v>
      </c>
      <c r="I21" s="71">
        <f t="shared" si="1"/>
        <v>7724246</v>
      </c>
    </row>
    <row r="22" spans="1:9" x14ac:dyDescent="0.3">
      <c r="A22" s="116">
        <v>21</v>
      </c>
      <c r="B22" s="90" t="s">
        <v>73</v>
      </c>
      <c r="C22" s="117">
        <v>702</v>
      </c>
      <c r="D22" s="118" t="s">
        <v>90</v>
      </c>
      <c r="E22" s="119">
        <v>42.17</v>
      </c>
      <c r="F22" s="120">
        <v>453.91787999999997</v>
      </c>
      <c r="G22" s="120">
        <f t="shared" si="0"/>
        <v>499.30966799999999</v>
      </c>
      <c r="H22" s="71">
        <v>15000</v>
      </c>
      <c r="I22" s="71">
        <f t="shared" si="1"/>
        <v>6808768</v>
      </c>
    </row>
    <row r="23" spans="1:9" x14ac:dyDescent="0.3">
      <c r="A23" s="121">
        <v>22</v>
      </c>
      <c r="B23" s="90" t="s">
        <v>73</v>
      </c>
      <c r="C23" s="86">
        <v>703</v>
      </c>
      <c r="D23" s="91" t="s">
        <v>82</v>
      </c>
      <c r="E23" s="122">
        <v>59.43</v>
      </c>
      <c r="F23" s="88">
        <v>639.70452</v>
      </c>
      <c r="G23" s="120">
        <f t="shared" si="0"/>
        <v>703.67497200000003</v>
      </c>
      <c r="H23" s="71">
        <v>15000</v>
      </c>
      <c r="I23" s="71">
        <f t="shared" si="1"/>
        <v>9595568</v>
      </c>
    </row>
    <row r="24" spans="1:9" x14ac:dyDescent="0.3">
      <c r="A24" s="116">
        <v>23</v>
      </c>
      <c r="B24" s="90" t="s">
        <v>73</v>
      </c>
      <c r="C24" s="86">
        <v>704</v>
      </c>
      <c r="D24" s="118" t="s">
        <v>82</v>
      </c>
      <c r="E24" s="119">
        <v>58.86</v>
      </c>
      <c r="F24" s="120">
        <v>633.56903999999997</v>
      </c>
      <c r="G24" s="120">
        <f t="shared" si="0"/>
        <v>696.92594400000007</v>
      </c>
      <c r="H24" s="71">
        <v>15000</v>
      </c>
      <c r="I24" s="71">
        <f t="shared" si="1"/>
        <v>9503536</v>
      </c>
    </row>
    <row r="25" spans="1:9" x14ac:dyDescent="0.3">
      <c r="A25" s="123">
        <v>24</v>
      </c>
      <c r="B25" s="124" t="s">
        <v>74</v>
      </c>
      <c r="C25" s="125">
        <v>804</v>
      </c>
      <c r="D25" s="126" t="s">
        <v>82</v>
      </c>
      <c r="E25" s="127">
        <v>58.86</v>
      </c>
      <c r="F25" s="128">
        <v>633.56903999999997</v>
      </c>
      <c r="G25" s="129">
        <f t="shared" si="0"/>
        <v>696.92594400000007</v>
      </c>
      <c r="H25" s="71">
        <v>15000</v>
      </c>
      <c r="I25" s="71">
        <f t="shared" si="1"/>
        <v>9503536</v>
      </c>
    </row>
    <row r="26" spans="1:9" x14ac:dyDescent="0.3">
      <c r="A26" s="174" t="s">
        <v>25</v>
      </c>
      <c r="B26" s="175"/>
      <c r="C26" s="175"/>
      <c r="D26" s="176"/>
      <c r="E26" s="130">
        <f>SUM(E2:E25)</f>
        <v>1272.1599999999999</v>
      </c>
      <c r="F26" s="130">
        <f t="shared" ref="F26:I26" si="2">SUM(F2:F25)</f>
        <v>13693.530239999996</v>
      </c>
      <c r="G26" s="130">
        <f t="shared" si="2"/>
        <v>15062.883264000002</v>
      </c>
      <c r="H26" s="77"/>
      <c r="I26" s="77">
        <f t="shared" si="2"/>
        <v>205402954</v>
      </c>
    </row>
  </sheetData>
  <mergeCells count="1">
    <mergeCell ref="A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9184-3120-409B-826D-7D2BDEF8FD82}">
  <dimension ref="A1:J16"/>
  <sheetViews>
    <sheetView workbookViewId="0">
      <selection activeCell="F24" sqref="F24"/>
    </sheetView>
  </sheetViews>
  <sheetFormatPr defaultRowHeight="14.25" x14ac:dyDescent="0.2"/>
  <cols>
    <col min="1" max="1" width="3.75" customWidth="1"/>
    <col min="2" max="2" width="8.875" customWidth="1"/>
    <col min="3" max="4" width="7.125" customWidth="1"/>
    <col min="5" max="5" width="13.625" customWidth="1"/>
    <col min="6" max="6" width="13" customWidth="1"/>
    <col min="7" max="7" width="11.25" customWidth="1"/>
    <col min="8" max="8" width="13.5" style="112" bestFit="1" customWidth="1"/>
    <col min="9" max="10" width="13.625" style="112" bestFit="1" customWidth="1"/>
    <col min="11" max="11" width="10.375" bestFit="1" customWidth="1"/>
  </cols>
  <sheetData>
    <row r="1" spans="1:10" ht="15" x14ac:dyDescent="0.25">
      <c r="A1" s="177" t="s">
        <v>87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33" x14ac:dyDescent="0.2">
      <c r="A2" s="100" t="s">
        <v>76</v>
      </c>
      <c r="B2" s="101" t="s">
        <v>49</v>
      </c>
      <c r="C2" s="101" t="s">
        <v>63</v>
      </c>
      <c r="D2" s="101" t="s">
        <v>62</v>
      </c>
      <c r="E2" s="102" t="s">
        <v>79</v>
      </c>
      <c r="F2" s="102" t="s">
        <v>78</v>
      </c>
      <c r="G2" s="102" t="s">
        <v>77</v>
      </c>
      <c r="H2" s="110" t="s">
        <v>84</v>
      </c>
      <c r="I2" s="102" t="s">
        <v>85</v>
      </c>
      <c r="J2" s="102" t="s">
        <v>86</v>
      </c>
    </row>
    <row r="3" spans="1:10" ht="16.5" x14ac:dyDescent="0.3">
      <c r="A3" s="98">
        <v>1</v>
      </c>
      <c r="B3" s="90" t="s">
        <v>69</v>
      </c>
      <c r="C3" s="85">
        <v>302</v>
      </c>
      <c r="D3" s="91" t="s">
        <v>90</v>
      </c>
      <c r="E3" s="87">
        <v>42.17</v>
      </c>
      <c r="F3" s="88">
        <v>453.91787999999997</v>
      </c>
      <c r="G3" s="88">
        <f t="shared" ref="G3:G6" si="0">F3*1.1</f>
        <v>499.30966799999999</v>
      </c>
      <c r="H3" s="88">
        <v>4200000</v>
      </c>
      <c r="I3" s="88">
        <v>1509900</v>
      </c>
      <c r="J3" s="88">
        <f>Table156[[#This Row],[Agreement Value in `]]-Table156[[#This Row],[Received Amount in `]]</f>
        <v>2690100</v>
      </c>
    </row>
    <row r="4" spans="1:10" ht="16.5" x14ac:dyDescent="0.3">
      <c r="A4" s="98">
        <v>2</v>
      </c>
      <c r="B4" s="90" t="s">
        <v>70</v>
      </c>
      <c r="C4" s="85">
        <v>403</v>
      </c>
      <c r="D4" s="91" t="s">
        <v>82</v>
      </c>
      <c r="E4" s="87">
        <v>59.43</v>
      </c>
      <c r="F4" s="88">
        <v>639.70452</v>
      </c>
      <c r="G4" s="88">
        <f t="shared" si="0"/>
        <v>703.67497200000003</v>
      </c>
      <c r="H4" s="88">
        <v>9500000</v>
      </c>
      <c r="I4" s="88">
        <v>2380952</v>
      </c>
      <c r="J4" s="88">
        <f>Table156[[#This Row],[Agreement Value in `]]-Table156[[#This Row],[Received Amount in `]]</f>
        <v>7119048</v>
      </c>
    </row>
    <row r="5" spans="1:10" ht="16.5" x14ac:dyDescent="0.3">
      <c r="A5" s="98">
        <v>3</v>
      </c>
      <c r="B5" s="90" t="s">
        <v>71</v>
      </c>
      <c r="C5" s="85">
        <v>502</v>
      </c>
      <c r="D5" s="91" t="s">
        <v>90</v>
      </c>
      <c r="E5" s="87">
        <v>42.17</v>
      </c>
      <c r="F5" s="88">
        <v>453.91787999999997</v>
      </c>
      <c r="G5" s="88">
        <f t="shared" si="0"/>
        <v>499.30966799999999</v>
      </c>
      <c r="H5" s="88">
        <v>6719200</v>
      </c>
      <c r="I5" s="88">
        <v>3950281</v>
      </c>
      <c r="J5" s="88">
        <f>Table156[[#This Row],[Agreement Value in `]]-Table156[[#This Row],[Received Amount in `]]</f>
        <v>2768919</v>
      </c>
    </row>
    <row r="6" spans="1:10" ht="16.5" x14ac:dyDescent="0.3">
      <c r="A6" s="98">
        <v>4</v>
      </c>
      <c r="B6" s="90" t="s">
        <v>71</v>
      </c>
      <c r="C6" s="85">
        <v>504</v>
      </c>
      <c r="D6" s="91" t="s">
        <v>82</v>
      </c>
      <c r="E6" s="87">
        <v>58.86</v>
      </c>
      <c r="F6" s="88">
        <v>633.56903999999997</v>
      </c>
      <c r="G6" s="88">
        <f t="shared" si="0"/>
        <v>696.92594400000007</v>
      </c>
      <c r="H6" s="88">
        <v>7315591</v>
      </c>
      <c r="I6" s="88">
        <v>6817054</v>
      </c>
      <c r="J6" s="88">
        <f>Table156[[#This Row],[Agreement Value in `]]-Table156[[#This Row],[Received Amount in `]]</f>
        <v>498537</v>
      </c>
    </row>
    <row r="7" spans="1:10" ht="16.5" x14ac:dyDescent="0.2">
      <c r="A7" s="104" t="s">
        <v>25</v>
      </c>
      <c r="B7" s="104"/>
      <c r="C7" s="104"/>
      <c r="D7" s="105"/>
      <c r="E7" s="106">
        <f>SUM(E3:E6)</f>
        <v>202.63</v>
      </c>
      <c r="F7" s="106">
        <f>SUM(F3:F6)</f>
        <v>2181.10932</v>
      </c>
      <c r="G7" s="106">
        <f t="shared" ref="G7:J7" si="1">SUM(G3:G6)</f>
        <v>2399.2202520000001</v>
      </c>
      <c r="H7" s="106">
        <f t="shared" si="1"/>
        <v>27734791</v>
      </c>
      <c r="I7" s="106">
        <f t="shared" si="1"/>
        <v>14658187</v>
      </c>
      <c r="J7" s="106">
        <f t="shared" si="1"/>
        <v>13076604</v>
      </c>
    </row>
    <row r="11" spans="1:10" ht="33" x14ac:dyDescent="0.2">
      <c r="A11" s="114" t="s">
        <v>76</v>
      </c>
      <c r="B11" s="114" t="s">
        <v>49</v>
      </c>
      <c r="C11" s="114" t="s">
        <v>39</v>
      </c>
      <c r="D11" s="114" t="s">
        <v>62</v>
      </c>
      <c r="E11" s="115" t="s">
        <v>79</v>
      </c>
      <c r="F11" s="115" t="s">
        <v>78</v>
      </c>
      <c r="G11" s="115" t="s">
        <v>77</v>
      </c>
    </row>
    <row r="12" spans="1:10" ht="16.5" x14ac:dyDescent="0.3">
      <c r="A12" s="116">
        <v>1</v>
      </c>
      <c r="B12" s="90" t="s">
        <v>70</v>
      </c>
      <c r="C12" s="117">
        <v>402</v>
      </c>
      <c r="D12" s="118" t="s">
        <v>90</v>
      </c>
      <c r="E12" s="119">
        <v>42.17</v>
      </c>
      <c r="F12" s="120">
        <v>453.91787999999997</v>
      </c>
      <c r="G12" s="120">
        <v>499.30966799999999</v>
      </c>
    </row>
    <row r="15" spans="1:10" ht="33" x14ac:dyDescent="0.2">
      <c r="A15" s="114" t="s">
        <v>76</v>
      </c>
      <c r="B15" s="114" t="s">
        <v>49</v>
      </c>
      <c r="C15" s="114" t="s">
        <v>39</v>
      </c>
      <c r="D15" s="114" t="s">
        <v>62</v>
      </c>
      <c r="E15" s="115" t="s">
        <v>79</v>
      </c>
      <c r="F15" s="115" t="s">
        <v>78</v>
      </c>
      <c r="G15" s="115" t="s">
        <v>77</v>
      </c>
    </row>
    <row r="16" spans="1:10" ht="16.5" x14ac:dyDescent="0.3">
      <c r="A16" s="116">
        <v>1</v>
      </c>
      <c r="B16" s="90" t="s">
        <v>74</v>
      </c>
      <c r="C16" s="86">
        <v>803</v>
      </c>
      <c r="D16" s="118" t="s">
        <v>91</v>
      </c>
      <c r="E16" s="119">
        <v>26.66</v>
      </c>
      <c r="F16" s="120">
        <v>286.96823999999998</v>
      </c>
      <c r="G16" s="120">
        <v>315.66506400000003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350-BD98-4589-A903-64F5E618BD56}">
  <dimension ref="H49:H51"/>
  <sheetViews>
    <sheetView topLeftCell="A31" workbookViewId="0">
      <selection activeCell="H51" sqref="H51"/>
    </sheetView>
  </sheetViews>
  <sheetFormatPr defaultRowHeight="14.25" x14ac:dyDescent="0.2"/>
  <cols>
    <col min="8" max="8" width="14" bestFit="1" customWidth="1"/>
  </cols>
  <sheetData>
    <row r="49" spans="8:8" x14ac:dyDescent="0.2">
      <c r="H49">
        <v>36300</v>
      </c>
    </row>
    <row r="50" spans="8:8" x14ac:dyDescent="0.2">
      <c r="H50">
        <v>418.09</v>
      </c>
    </row>
    <row r="51" spans="8:8" x14ac:dyDescent="0.2">
      <c r="H51" s="112">
        <f>H49*H50</f>
        <v>15176667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B106-0C5B-47F8-AD3B-13489D0E8CCB}">
  <dimension ref="A1"/>
  <sheetViews>
    <sheetView workbookViewId="0">
      <selection activeCell="O26" sqref="O2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7708-5CF8-4941-AC22-9A14112D3707}">
  <dimension ref="A1"/>
  <sheetViews>
    <sheetView topLeftCell="A2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C91B-CF04-456A-84F1-C3770C7E7C29}">
  <dimension ref="A1"/>
  <sheetViews>
    <sheetView workbookViewId="0">
      <selection activeCell="O29" sqref="O29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4980-17A8-41FF-B585-70C20F888206}">
  <dimension ref="A1"/>
  <sheetViews>
    <sheetView workbookViewId="0">
      <selection activeCell="G35" sqref="G3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F517-7CB1-4F52-8541-518DEADE002F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2" t="s">
        <v>38</v>
      </c>
      <c r="B1" s="22" t="s">
        <v>39</v>
      </c>
      <c r="C1" s="22" t="s">
        <v>40</v>
      </c>
      <c r="D1" s="22" t="s">
        <v>41</v>
      </c>
      <c r="E1" s="22" t="s">
        <v>42</v>
      </c>
      <c r="F1" s="22" t="s">
        <v>43</v>
      </c>
    </row>
    <row r="2" spans="1:13" x14ac:dyDescent="0.25">
      <c r="A2" s="22">
        <v>1</v>
      </c>
      <c r="B2" s="22">
        <v>1</v>
      </c>
      <c r="C2" s="22">
        <v>52.05</v>
      </c>
      <c r="D2" s="22">
        <f t="shared" ref="D2:D31" si="0">11.23/2</f>
        <v>5.6150000000000002</v>
      </c>
      <c r="E2" s="22">
        <f t="shared" ref="E2:E39" si="1">2.4*0.6*4</f>
        <v>5.76</v>
      </c>
      <c r="I2" s="22">
        <f t="shared" ref="I2:K2" si="2">C2*10.764</f>
        <v>560.26619999999991</v>
      </c>
      <c r="J2" s="22">
        <f t="shared" si="2"/>
        <v>60.439859999999996</v>
      </c>
      <c r="K2" s="22">
        <f t="shared" si="2"/>
        <v>62.000639999999997</v>
      </c>
      <c r="M2" s="22">
        <f t="shared" ref="M2:M6" si="3">I2+J2+K2</f>
        <v>682.70669999999984</v>
      </c>
    </row>
    <row r="3" spans="1:13" x14ac:dyDescent="0.25">
      <c r="B3" s="22">
        <v>2</v>
      </c>
      <c r="C3" s="22">
        <v>52.05</v>
      </c>
      <c r="D3" s="22">
        <f t="shared" si="0"/>
        <v>5.6150000000000002</v>
      </c>
      <c r="E3" s="22">
        <f t="shared" si="1"/>
        <v>5.76</v>
      </c>
      <c r="I3" s="22">
        <f t="shared" ref="I3:K3" si="4">C3*10.764</f>
        <v>560.26619999999991</v>
      </c>
      <c r="J3" s="22">
        <f t="shared" si="4"/>
        <v>60.439859999999996</v>
      </c>
      <c r="K3" s="22">
        <f t="shared" si="4"/>
        <v>62.000639999999997</v>
      </c>
      <c r="M3" s="22">
        <f t="shared" si="3"/>
        <v>682.70669999999984</v>
      </c>
    </row>
    <row r="4" spans="1:13" x14ac:dyDescent="0.25">
      <c r="A4" s="22">
        <v>2</v>
      </c>
      <c r="B4" s="22">
        <v>1</v>
      </c>
      <c r="C4" s="22">
        <v>52.05</v>
      </c>
      <c r="D4" s="22">
        <f t="shared" si="0"/>
        <v>5.6150000000000002</v>
      </c>
      <c r="E4" s="22">
        <f t="shared" si="1"/>
        <v>5.76</v>
      </c>
      <c r="I4" s="22">
        <f t="shared" ref="I4:K4" si="5">C4*10.764</f>
        <v>560.26619999999991</v>
      </c>
      <c r="J4" s="22">
        <f t="shared" si="5"/>
        <v>60.439859999999996</v>
      </c>
      <c r="K4" s="22">
        <f t="shared" si="5"/>
        <v>62.000639999999997</v>
      </c>
      <c r="M4" s="22">
        <f t="shared" si="3"/>
        <v>682.70669999999984</v>
      </c>
    </row>
    <row r="5" spans="1:13" x14ac:dyDescent="0.25">
      <c r="B5" s="22">
        <v>2</v>
      </c>
      <c r="C5" s="22">
        <v>52.05</v>
      </c>
      <c r="D5" s="22">
        <f t="shared" si="0"/>
        <v>5.6150000000000002</v>
      </c>
      <c r="E5" s="22">
        <f t="shared" si="1"/>
        <v>5.76</v>
      </c>
      <c r="I5" s="22">
        <f t="shared" ref="I5:K5" si="6">C5*10.764</f>
        <v>560.26619999999991</v>
      </c>
      <c r="J5" s="22">
        <f t="shared" si="6"/>
        <v>60.439859999999996</v>
      </c>
      <c r="K5" s="22">
        <f t="shared" si="6"/>
        <v>62.000639999999997</v>
      </c>
      <c r="M5" s="22">
        <f t="shared" si="3"/>
        <v>682.70669999999984</v>
      </c>
    </row>
    <row r="6" spans="1:13" x14ac:dyDescent="0.25">
      <c r="B6" s="22">
        <v>3</v>
      </c>
      <c r="C6" s="22">
        <v>52.05</v>
      </c>
      <c r="D6" s="22">
        <f t="shared" si="0"/>
        <v>5.6150000000000002</v>
      </c>
      <c r="E6" s="22">
        <f t="shared" si="1"/>
        <v>5.76</v>
      </c>
      <c r="I6" s="22">
        <f t="shared" ref="I6:K6" si="7">C6*10.764</f>
        <v>560.26619999999991</v>
      </c>
      <c r="J6" s="22">
        <f t="shared" si="7"/>
        <v>60.439859999999996</v>
      </c>
      <c r="K6" s="22">
        <f t="shared" si="7"/>
        <v>62.000639999999997</v>
      </c>
      <c r="M6" s="22">
        <f t="shared" si="3"/>
        <v>682.70669999999984</v>
      </c>
    </row>
    <row r="7" spans="1:13" x14ac:dyDescent="0.25">
      <c r="B7" s="22">
        <v>4</v>
      </c>
      <c r="C7" s="22">
        <v>52.05</v>
      </c>
      <c r="D7" s="22">
        <f t="shared" si="0"/>
        <v>5.6150000000000002</v>
      </c>
      <c r="E7" s="22">
        <f t="shared" si="1"/>
        <v>5.76</v>
      </c>
      <c r="F7" s="22">
        <f>3.35*1.45</f>
        <v>4.8574999999999999</v>
      </c>
      <c r="I7" s="22">
        <f t="shared" ref="I7:L7" si="8">C7*10.764</f>
        <v>560.26619999999991</v>
      </c>
      <c r="J7" s="22">
        <f t="shared" si="8"/>
        <v>60.439859999999996</v>
      </c>
      <c r="K7" s="22">
        <f t="shared" si="8"/>
        <v>62.000639999999997</v>
      </c>
      <c r="L7" s="22">
        <f t="shared" si="8"/>
        <v>52.286129999999993</v>
      </c>
      <c r="M7" s="22">
        <f>I7+J7+K7+L7</f>
        <v>734.9928299999998</v>
      </c>
    </row>
    <row r="8" spans="1:13" x14ac:dyDescent="0.25">
      <c r="A8" s="22">
        <v>3</v>
      </c>
      <c r="B8" s="22">
        <v>1</v>
      </c>
      <c r="C8" s="22">
        <v>52.05</v>
      </c>
      <c r="D8" s="22">
        <f t="shared" si="0"/>
        <v>5.6150000000000002</v>
      </c>
      <c r="E8" s="22">
        <f t="shared" si="1"/>
        <v>5.76</v>
      </c>
      <c r="I8" s="22">
        <f t="shared" ref="I8:K8" si="9">C8*10.764</f>
        <v>560.26619999999991</v>
      </c>
      <c r="J8" s="22">
        <f t="shared" si="9"/>
        <v>60.439859999999996</v>
      </c>
      <c r="K8" s="22">
        <f t="shared" si="9"/>
        <v>62.000639999999997</v>
      </c>
      <c r="M8" s="22">
        <f t="shared" ref="M8:M55" si="10">I8+J8+K8</f>
        <v>682.70669999999984</v>
      </c>
    </row>
    <row r="9" spans="1:13" x14ac:dyDescent="0.25">
      <c r="B9" s="22">
        <v>2</v>
      </c>
      <c r="C9" s="22">
        <v>52.05</v>
      </c>
      <c r="D9" s="22">
        <f t="shared" si="0"/>
        <v>5.6150000000000002</v>
      </c>
      <c r="E9" s="22">
        <f t="shared" si="1"/>
        <v>5.76</v>
      </c>
      <c r="I9" s="22">
        <f t="shared" ref="I9:K9" si="11">C9*10.764</f>
        <v>560.26619999999991</v>
      </c>
      <c r="J9" s="22">
        <f t="shared" si="11"/>
        <v>60.439859999999996</v>
      </c>
      <c r="K9" s="22">
        <f t="shared" si="11"/>
        <v>62.000639999999997</v>
      </c>
      <c r="M9" s="22">
        <f t="shared" si="10"/>
        <v>682.70669999999984</v>
      </c>
    </row>
    <row r="10" spans="1:13" x14ac:dyDescent="0.25">
      <c r="B10" s="22">
        <v>3</v>
      </c>
      <c r="C10" s="22">
        <v>52.05</v>
      </c>
      <c r="D10" s="22">
        <f t="shared" si="0"/>
        <v>5.6150000000000002</v>
      </c>
      <c r="E10" s="22">
        <f t="shared" si="1"/>
        <v>5.76</v>
      </c>
      <c r="I10" s="22">
        <f t="shared" ref="I10:K10" si="12">C10*10.764</f>
        <v>560.26619999999991</v>
      </c>
      <c r="J10" s="22">
        <f t="shared" si="12"/>
        <v>60.439859999999996</v>
      </c>
      <c r="K10" s="22">
        <f t="shared" si="12"/>
        <v>62.000639999999997</v>
      </c>
      <c r="M10" s="22">
        <f t="shared" si="10"/>
        <v>682.70669999999984</v>
      </c>
    </row>
    <row r="11" spans="1:13" x14ac:dyDescent="0.25">
      <c r="B11" s="22">
        <v>4</v>
      </c>
      <c r="C11" s="22">
        <v>52.05</v>
      </c>
      <c r="D11" s="22">
        <f t="shared" si="0"/>
        <v>5.6150000000000002</v>
      </c>
      <c r="E11" s="22">
        <f t="shared" si="1"/>
        <v>5.76</v>
      </c>
      <c r="I11" s="22">
        <f t="shared" ref="I11:K11" si="13">C11*10.764</f>
        <v>560.26619999999991</v>
      </c>
      <c r="J11" s="22">
        <f t="shared" si="13"/>
        <v>60.439859999999996</v>
      </c>
      <c r="K11" s="22">
        <f t="shared" si="13"/>
        <v>62.000639999999997</v>
      </c>
      <c r="M11" s="22">
        <f t="shared" si="10"/>
        <v>682.70669999999984</v>
      </c>
    </row>
    <row r="12" spans="1:13" x14ac:dyDescent="0.25">
      <c r="A12" s="22">
        <v>4</v>
      </c>
      <c r="B12" s="22">
        <v>1</v>
      </c>
      <c r="C12" s="22">
        <v>52.05</v>
      </c>
      <c r="D12" s="22">
        <f t="shared" si="0"/>
        <v>5.6150000000000002</v>
      </c>
      <c r="E12" s="22">
        <f t="shared" si="1"/>
        <v>5.76</v>
      </c>
      <c r="I12" s="22">
        <f t="shared" ref="I12:K12" si="14">C12*10.764</f>
        <v>560.26619999999991</v>
      </c>
      <c r="J12" s="22">
        <f t="shared" si="14"/>
        <v>60.439859999999996</v>
      </c>
      <c r="K12" s="22">
        <f t="shared" si="14"/>
        <v>62.000639999999997</v>
      </c>
      <c r="M12" s="22">
        <f t="shared" si="10"/>
        <v>682.70669999999984</v>
      </c>
    </row>
    <row r="13" spans="1:13" x14ac:dyDescent="0.25">
      <c r="B13" s="22">
        <v>2</v>
      </c>
      <c r="C13" s="22">
        <v>52.05</v>
      </c>
      <c r="D13" s="22">
        <f t="shared" si="0"/>
        <v>5.6150000000000002</v>
      </c>
      <c r="E13" s="22">
        <f t="shared" si="1"/>
        <v>5.76</v>
      </c>
      <c r="I13" s="22">
        <f t="shared" ref="I13:K13" si="15">C13*10.764</f>
        <v>560.26619999999991</v>
      </c>
      <c r="J13" s="22">
        <f t="shared" si="15"/>
        <v>60.439859999999996</v>
      </c>
      <c r="K13" s="22">
        <f t="shared" si="15"/>
        <v>62.000639999999997</v>
      </c>
      <c r="M13" s="22">
        <f t="shared" si="10"/>
        <v>682.70669999999984</v>
      </c>
    </row>
    <row r="14" spans="1:13" x14ac:dyDescent="0.25">
      <c r="B14" s="22">
        <v>3</v>
      </c>
      <c r="C14" s="22">
        <v>52.05</v>
      </c>
      <c r="D14" s="22">
        <f t="shared" si="0"/>
        <v>5.6150000000000002</v>
      </c>
      <c r="E14" s="22">
        <f t="shared" si="1"/>
        <v>5.76</v>
      </c>
      <c r="I14" s="22">
        <f t="shared" ref="I14:K14" si="16">C14*10.764</f>
        <v>560.26619999999991</v>
      </c>
      <c r="J14" s="22">
        <f t="shared" si="16"/>
        <v>60.439859999999996</v>
      </c>
      <c r="K14" s="22">
        <f t="shared" si="16"/>
        <v>62.000639999999997</v>
      </c>
      <c r="M14" s="22">
        <f t="shared" si="10"/>
        <v>682.70669999999984</v>
      </c>
    </row>
    <row r="15" spans="1:13" x14ac:dyDescent="0.25">
      <c r="B15" s="22">
        <v>4</v>
      </c>
      <c r="C15" s="22">
        <v>52.05</v>
      </c>
      <c r="D15" s="22">
        <f t="shared" si="0"/>
        <v>5.6150000000000002</v>
      </c>
      <c r="E15" s="22">
        <f t="shared" si="1"/>
        <v>5.76</v>
      </c>
      <c r="I15" s="22">
        <f t="shared" ref="I15:K15" si="17">C15*10.764</f>
        <v>560.26619999999991</v>
      </c>
      <c r="J15" s="22">
        <f t="shared" si="17"/>
        <v>60.439859999999996</v>
      </c>
      <c r="K15" s="22">
        <f t="shared" si="17"/>
        <v>62.000639999999997</v>
      </c>
      <c r="M15" s="22">
        <f t="shared" si="10"/>
        <v>682.70669999999984</v>
      </c>
    </row>
    <row r="16" spans="1:13" x14ac:dyDescent="0.25">
      <c r="A16" s="22">
        <v>5</v>
      </c>
      <c r="B16" s="22">
        <v>1</v>
      </c>
      <c r="C16" s="22">
        <v>52.05</v>
      </c>
      <c r="D16" s="22">
        <f t="shared" si="0"/>
        <v>5.6150000000000002</v>
      </c>
      <c r="E16" s="22">
        <f t="shared" si="1"/>
        <v>5.76</v>
      </c>
      <c r="I16" s="22">
        <f t="shared" ref="I16:K16" si="18">C16*10.764</f>
        <v>560.26619999999991</v>
      </c>
      <c r="J16" s="22">
        <f t="shared" si="18"/>
        <v>60.439859999999996</v>
      </c>
      <c r="K16" s="22">
        <f t="shared" si="18"/>
        <v>62.000639999999997</v>
      </c>
      <c r="M16" s="22">
        <f t="shared" si="10"/>
        <v>682.70669999999984</v>
      </c>
    </row>
    <row r="17" spans="1:13" x14ac:dyDescent="0.25">
      <c r="B17" s="22">
        <v>2</v>
      </c>
      <c r="C17" s="22">
        <v>52.05</v>
      </c>
      <c r="D17" s="22">
        <f t="shared" si="0"/>
        <v>5.6150000000000002</v>
      </c>
      <c r="E17" s="22">
        <f t="shared" si="1"/>
        <v>5.76</v>
      </c>
      <c r="I17" s="22">
        <f t="shared" ref="I17:K17" si="19">C17*10.764</f>
        <v>560.26619999999991</v>
      </c>
      <c r="J17" s="22">
        <f t="shared" si="19"/>
        <v>60.439859999999996</v>
      </c>
      <c r="K17" s="22">
        <f t="shared" si="19"/>
        <v>62.000639999999997</v>
      </c>
      <c r="M17" s="22">
        <f t="shared" si="10"/>
        <v>682.70669999999984</v>
      </c>
    </row>
    <row r="18" spans="1:13" x14ac:dyDescent="0.25">
      <c r="B18" s="22">
        <v>3</v>
      </c>
      <c r="C18" s="22">
        <v>52.05</v>
      </c>
      <c r="D18" s="22">
        <f t="shared" si="0"/>
        <v>5.6150000000000002</v>
      </c>
      <c r="E18" s="22">
        <f t="shared" si="1"/>
        <v>5.76</v>
      </c>
      <c r="I18" s="22">
        <f t="shared" ref="I18:K18" si="20">C18*10.764</f>
        <v>560.26619999999991</v>
      </c>
      <c r="J18" s="22">
        <f t="shared" si="20"/>
        <v>60.439859999999996</v>
      </c>
      <c r="K18" s="22">
        <f t="shared" si="20"/>
        <v>62.000639999999997</v>
      </c>
      <c r="M18" s="22">
        <f t="shared" si="10"/>
        <v>682.70669999999984</v>
      </c>
    </row>
    <row r="19" spans="1:13" x14ac:dyDescent="0.25">
      <c r="B19" s="22">
        <v>4</v>
      </c>
      <c r="C19" s="22">
        <v>52.05</v>
      </c>
      <c r="D19" s="22">
        <f t="shared" si="0"/>
        <v>5.6150000000000002</v>
      </c>
      <c r="E19" s="22">
        <f t="shared" si="1"/>
        <v>5.76</v>
      </c>
      <c r="I19" s="22">
        <f t="shared" ref="I19:K19" si="21">C19*10.764</f>
        <v>560.26619999999991</v>
      </c>
      <c r="J19" s="22">
        <f t="shared" si="21"/>
        <v>60.439859999999996</v>
      </c>
      <c r="K19" s="22">
        <f t="shared" si="21"/>
        <v>62.000639999999997</v>
      </c>
      <c r="M19" s="22">
        <f t="shared" si="10"/>
        <v>682.70669999999984</v>
      </c>
    </row>
    <row r="20" spans="1:13" x14ac:dyDescent="0.25">
      <c r="A20" s="22">
        <v>6</v>
      </c>
      <c r="B20" s="22">
        <v>1</v>
      </c>
      <c r="C20" s="22">
        <v>52.05</v>
      </c>
      <c r="D20" s="22">
        <f t="shared" si="0"/>
        <v>5.6150000000000002</v>
      </c>
      <c r="E20" s="22">
        <f t="shared" si="1"/>
        <v>5.76</v>
      </c>
      <c r="I20" s="22">
        <f t="shared" ref="I20:K20" si="22">C20*10.764</f>
        <v>560.26619999999991</v>
      </c>
      <c r="J20" s="22">
        <f t="shared" si="22"/>
        <v>60.439859999999996</v>
      </c>
      <c r="K20" s="22">
        <f t="shared" si="22"/>
        <v>62.000639999999997</v>
      </c>
      <c r="M20" s="22">
        <f t="shared" si="10"/>
        <v>682.70669999999984</v>
      </c>
    </row>
    <row r="21" spans="1:13" ht="15.75" customHeight="1" x14ac:dyDescent="0.25">
      <c r="B21" s="22">
        <v>2</v>
      </c>
      <c r="C21" s="22">
        <v>52.05</v>
      </c>
      <c r="D21" s="22">
        <f t="shared" si="0"/>
        <v>5.6150000000000002</v>
      </c>
      <c r="E21" s="22">
        <f t="shared" si="1"/>
        <v>5.76</v>
      </c>
      <c r="I21" s="22">
        <f t="shared" ref="I21:K21" si="23">C21*10.764</f>
        <v>560.26619999999991</v>
      </c>
      <c r="J21" s="22">
        <f t="shared" si="23"/>
        <v>60.439859999999996</v>
      </c>
      <c r="K21" s="22">
        <f t="shared" si="23"/>
        <v>62.000639999999997</v>
      </c>
      <c r="M21" s="22">
        <f t="shared" si="10"/>
        <v>682.70669999999984</v>
      </c>
    </row>
    <row r="22" spans="1:13" ht="15.75" customHeight="1" x14ac:dyDescent="0.25">
      <c r="B22" s="22">
        <v>3</v>
      </c>
      <c r="C22" s="22">
        <v>52.05</v>
      </c>
      <c r="D22" s="22">
        <f t="shared" si="0"/>
        <v>5.6150000000000002</v>
      </c>
      <c r="E22" s="22">
        <f t="shared" si="1"/>
        <v>5.76</v>
      </c>
      <c r="I22" s="22">
        <f t="shared" ref="I22:K22" si="24">C22*10.764</f>
        <v>560.26619999999991</v>
      </c>
      <c r="J22" s="22">
        <f t="shared" si="24"/>
        <v>60.439859999999996</v>
      </c>
      <c r="K22" s="22">
        <f t="shared" si="24"/>
        <v>62.000639999999997</v>
      </c>
      <c r="M22" s="22">
        <f t="shared" si="10"/>
        <v>682.70669999999984</v>
      </c>
    </row>
    <row r="23" spans="1:13" ht="15.75" customHeight="1" x14ac:dyDescent="0.25">
      <c r="B23" s="22">
        <v>4</v>
      </c>
      <c r="C23" s="22">
        <v>52.05</v>
      </c>
      <c r="D23" s="22">
        <f t="shared" si="0"/>
        <v>5.6150000000000002</v>
      </c>
      <c r="E23" s="22">
        <f t="shared" si="1"/>
        <v>5.76</v>
      </c>
      <c r="I23" s="22">
        <f t="shared" ref="I23:K23" si="25">C23*10.764</f>
        <v>560.26619999999991</v>
      </c>
      <c r="J23" s="22">
        <f t="shared" si="25"/>
        <v>60.439859999999996</v>
      </c>
      <c r="K23" s="22">
        <f t="shared" si="25"/>
        <v>62.000639999999997</v>
      </c>
      <c r="M23" s="22">
        <f t="shared" si="10"/>
        <v>682.70669999999984</v>
      </c>
    </row>
    <row r="24" spans="1:13" ht="15.75" customHeight="1" x14ac:dyDescent="0.25">
      <c r="A24" s="22">
        <v>7</v>
      </c>
      <c r="B24" s="22">
        <v>1</v>
      </c>
      <c r="C24" s="22">
        <v>52.05</v>
      </c>
      <c r="D24" s="22">
        <f t="shared" si="0"/>
        <v>5.6150000000000002</v>
      </c>
      <c r="E24" s="22">
        <f t="shared" si="1"/>
        <v>5.76</v>
      </c>
      <c r="I24" s="22">
        <f t="shared" ref="I24:K24" si="26">C24*10.764</f>
        <v>560.26619999999991</v>
      </c>
      <c r="J24" s="22">
        <f t="shared" si="26"/>
        <v>60.439859999999996</v>
      </c>
      <c r="K24" s="22">
        <f t="shared" si="26"/>
        <v>62.000639999999997</v>
      </c>
      <c r="M24" s="22">
        <f t="shared" si="10"/>
        <v>682.70669999999984</v>
      </c>
    </row>
    <row r="25" spans="1:13" ht="15.75" customHeight="1" x14ac:dyDescent="0.25">
      <c r="B25" s="22">
        <v>2</v>
      </c>
      <c r="C25" s="22">
        <v>52.05</v>
      </c>
      <c r="D25" s="22">
        <f t="shared" si="0"/>
        <v>5.6150000000000002</v>
      </c>
      <c r="E25" s="22">
        <f t="shared" si="1"/>
        <v>5.76</v>
      </c>
      <c r="I25" s="22">
        <f t="shared" ref="I25:K25" si="27">C25*10.764</f>
        <v>560.26619999999991</v>
      </c>
      <c r="J25" s="22">
        <f t="shared" si="27"/>
        <v>60.439859999999996</v>
      </c>
      <c r="K25" s="22">
        <f t="shared" si="27"/>
        <v>62.000639999999997</v>
      </c>
      <c r="M25" s="22">
        <f t="shared" si="10"/>
        <v>682.70669999999984</v>
      </c>
    </row>
    <row r="26" spans="1:13" ht="15.75" customHeight="1" x14ac:dyDescent="0.25">
      <c r="B26" s="22">
        <v>3</v>
      </c>
      <c r="C26" s="22">
        <v>52.05</v>
      </c>
      <c r="D26" s="22">
        <f t="shared" si="0"/>
        <v>5.6150000000000002</v>
      </c>
      <c r="E26" s="22">
        <f t="shared" si="1"/>
        <v>5.76</v>
      </c>
      <c r="I26" s="22">
        <f t="shared" ref="I26:K26" si="28">C26*10.764</f>
        <v>560.26619999999991</v>
      </c>
      <c r="J26" s="22">
        <f t="shared" si="28"/>
        <v>60.439859999999996</v>
      </c>
      <c r="K26" s="22">
        <f t="shared" si="28"/>
        <v>62.000639999999997</v>
      </c>
      <c r="M26" s="22">
        <f t="shared" si="10"/>
        <v>682.70669999999984</v>
      </c>
    </row>
    <row r="27" spans="1:13" ht="15.75" customHeight="1" x14ac:dyDescent="0.25">
      <c r="B27" s="22">
        <v>4</v>
      </c>
      <c r="C27" s="22">
        <v>52.05</v>
      </c>
      <c r="D27" s="22">
        <f t="shared" si="0"/>
        <v>5.6150000000000002</v>
      </c>
      <c r="E27" s="22">
        <f t="shared" si="1"/>
        <v>5.76</v>
      </c>
      <c r="I27" s="22">
        <f t="shared" ref="I27:K27" si="29">C27*10.764</f>
        <v>560.26619999999991</v>
      </c>
      <c r="J27" s="22">
        <f t="shared" si="29"/>
        <v>60.439859999999996</v>
      </c>
      <c r="K27" s="22">
        <f t="shared" si="29"/>
        <v>62.000639999999997</v>
      </c>
      <c r="M27" s="22">
        <f t="shared" si="10"/>
        <v>682.70669999999984</v>
      </c>
    </row>
    <row r="28" spans="1:13" ht="15.75" customHeight="1" x14ac:dyDescent="0.25">
      <c r="A28" s="22">
        <v>8</v>
      </c>
      <c r="B28" s="22">
        <v>1</v>
      </c>
      <c r="C28" s="22">
        <v>52.05</v>
      </c>
      <c r="D28" s="22">
        <f t="shared" si="0"/>
        <v>5.6150000000000002</v>
      </c>
      <c r="E28" s="22">
        <f t="shared" si="1"/>
        <v>5.76</v>
      </c>
      <c r="I28" s="22">
        <f t="shared" ref="I28:K28" si="30">C28*10.764</f>
        <v>560.26619999999991</v>
      </c>
      <c r="J28" s="22">
        <f t="shared" si="30"/>
        <v>60.439859999999996</v>
      </c>
      <c r="K28" s="22">
        <f t="shared" si="30"/>
        <v>62.000639999999997</v>
      </c>
      <c r="M28" s="22">
        <f t="shared" si="10"/>
        <v>682.70669999999984</v>
      </c>
    </row>
    <row r="29" spans="1:13" ht="15.75" customHeight="1" x14ac:dyDescent="0.25">
      <c r="B29" s="22">
        <v>2</v>
      </c>
      <c r="C29" s="22">
        <v>52.05</v>
      </c>
      <c r="D29" s="22">
        <f t="shared" si="0"/>
        <v>5.6150000000000002</v>
      </c>
      <c r="E29" s="22">
        <f t="shared" si="1"/>
        <v>5.76</v>
      </c>
      <c r="I29" s="22">
        <f t="shared" ref="I29:K29" si="31">C29*10.764</f>
        <v>560.26619999999991</v>
      </c>
      <c r="J29" s="22">
        <f t="shared" si="31"/>
        <v>60.439859999999996</v>
      </c>
      <c r="K29" s="22">
        <f t="shared" si="31"/>
        <v>62.000639999999997</v>
      </c>
      <c r="M29" s="22">
        <f t="shared" si="10"/>
        <v>682.70669999999984</v>
      </c>
    </row>
    <row r="30" spans="1:13" ht="15.75" customHeight="1" x14ac:dyDescent="0.25">
      <c r="B30" s="22">
        <v>3</v>
      </c>
      <c r="C30" s="22">
        <v>52.05</v>
      </c>
      <c r="D30" s="22">
        <f t="shared" si="0"/>
        <v>5.6150000000000002</v>
      </c>
      <c r="E30" s="22">
        <f t="shared" si="1"/>
        <v>5.76</v>
      </c>
      <c r="I30" s="22">
        <f t="shared" ref="I30:K30" si="32">C30*10.764</f>
        <v>560.26619999999991</v>
      </c>
      <c r="J30" s="22">
        <f t="shared" si="32"/>
        <v>60.439859999999996</v>
      </c>
      <c r="K30" s="22">
        <f t="shared" si="32"/>
        <v>62.000639999999997</v>
      </c>
      <c r="M30" s="22">
        <f t="shared" si="10"/>
        <v>682.70669999999984</v>
      </c>
    </row>
    <row r="31" spans="1:13" ht="15.75" customHeight="1" x14ac:dyDescent="0.25">
      <c r="B31" s="22">
        <v>4</v>
      </c>
      <c r="C31" s="22">
        <v>52.05</v>
      </c>
      <c r="D31" s="22">
        <f t="shared" si="0"/>
        <v>5.6150000000000002</v>
      </c>
      <c r="E31" s="22">
        <f t="shared" si="1"/>
        <v>5.76</v>
      </c>
      <c r="I31" s="22">
        <f t="shared" ref="I31:K31" si="33">C31*10.764</f>
        <v>560.26619999999991</v>
      </c>
      <c r="J31" s="22">
        <f t="shared" si="33"/>
        <v>60.439859999999996</v>
      </c>
      <c r="K31" s="22">
        <f t="shared" si="33"/>
        <v>62.000639999999997</v>
      </c>
      <c r="M31" s="22">
        <f t="shared" si="10"/>
        <v>682.70669999999984</v>
      </c>
    </row>
    <row r="32" spans="1:13" ht="15.75" customHeight="1" x14ac:dyDescent="0.25">
      <c r="A32" s="22">
        <v>9</v>
      </c>
      <c r="B32" s="22">
        <v>1</v>
      </c>
      <c r="C32" s="22">
        <f t="shared" ref="C32:C39" si="34">55.81</f>
        <v>55.81</v>
      </c>
      <c r="D32" s="22">
        <f t="shared" ref="D32:D39" si="35">(3.35*0.95)+(3.1*1.1)</f>
        <v>6.5925000000000011</v>
      </c>
      <c r="E32" s="22">
        <f t="shared" si="1"/>
        <v>5.76</v>
      </c>
      <c r="I32" s="22">
        <f t="shared" ref="I32:K32" si="36">C32*10.764</f>
        <v>600.73883999999998</v>
      </c>
      <c r="J32" s="22">
        <f t="shared" si="36"/>
        <v>70.961670000000012</v>
      </c>
      <c r="K32" s="22">
        <f t="shared" si="36"/>
        <v>62.000639999999997</v>
      </c>
      <c r="M32" s="22">
        <f t="shared" si="10"/>
        <v>733.70114999999998</v>
      </c>
    </row>
    <row r="33" spans="1:13" ht="15.75" customHeight="1" x14ac:dyDescent="0.25">
      <c r="B33" s="22">
        <v>2</v>
      </c>
      <c r="C33" s="22">
        <f t="shared" si="34"/>
        <v>55.81</v>
      </c>
      <c r="D33" s="22">
        <f t="shared" si="35"/>
        <v>6.5925000000000011</v>
      </c>
      <c r="E33" s="22">
        <f t="shared" si="1"/>
        <v>5.76</v>
      </c>
      <c r="I33" s="22">
        <f t="shared" ref="I33:K33" si="37">C33*10.764</f>
        <v>600.73883999999998</v>
      </c>
      <c r="J33" s="22">
        <f t="shared" si="37"/>
        <v>70.961670000000012</v>
      </c>
      <c r="K33" s="22">
        <f t="shared" si="37"/>
        <v>62.000639999999997</v>
      </c>
      <c r="M33" s="22">
        <f t="shared" si="10"/>
        <v>733.70114999999998</v>
      </c>
    </row>
    <row r="34" spans="1:13" ht="15.75" customHeight="1" x14ac:dyDescent="0.25">
      <c r="B34" s="22">
        <v>3</v>
      </c>
      <c r="C34" s="22">
        <f t="shared" si="34"/>
        <v>55.81</v>
      </c>
      <c r="D34" s="22">
        <f t="shared" si="35"/>
        <v>6.5925000000000011</v>
      </c>
      <c r="E34" s="22">
        <f t="shared" si="1"/>
        <v>5.76</v>
      </c>
      <c r="I34" s="22">
        <f t="shared" ref="I34:K34" si="38">C34*10.764</f>
        <v>600.73883999999998</v>
      </c>
      <c r="J34" s="22">
        <f t="shared" si="38"/>
        <v>70.961670000000012</v>
      </c>
      <c r="K34" s="22">
        <f t="shared" si="38"/>
        <v>62.000639999999997</v>
      </c>
      <c r="M34" s="22">
        <f t="shared" si="10"/>
        <v>733.70114999999998</v>
      </c>
    </row>
    <row r="35" spans="1:13" ht="15.75" customHeight="1" x14ac:dyDescent="0.25">
      <c r="B35" s="22">
        <v>4</v>
      </c>
      <c r="C35" s="22">
        <f t="shared" si="34"/>
        <v>55.81</v>
      </c>
      <c r="D35" s="22">
        <f t="shared" si="35"/>
        <v>6.5925000000000011</v>
      </c>
      <c r="E35" s="22">
        <f t="shared" si="1"/>
        <v>5.76</v>
      </c>
      <c r="I35" s="22">
        <f t="shared" ref="I35:K35" si="39">C35*10.764</f>
        <v>600.73883999999998</v>
      </c>
      <c r="J35" s="22">
        <f t="shared" si="39"/>
        <v>70.961670000000012</v>
      </c>
      <c r="K35" s="22">
        <f t="shared" si="39"/>
        <v>62.000639999999997</v>
      </c>
      <c r="M35" s="22">
        <f t="shared" si="10"/>
        <v>733.70114999999998</v>
      </c>
    </row>
    <row r="36" spans="1:13" ht="15.75" customHeight="1" x14ac:dyDescent="0.25">
      <c r="A36" s="22">
        <v>10</v>
      </c>
      <c r="B36" s="22">
        <v>1</v>
      </c>
      <c r="C36" s="22">
        <f t="shared" si="34"/>
        <v>55.81</v>
      </c>
      <c r="D36" s="22">
        <f t="shared" si="35"/>
        <v>6.5925000000000011</v>
      </c>
      <c r="E36" s="22">
        <f t="shared" si="1"/>
        <v>5.76</v>
      </c>
      <c r="I36" s="22">
        <f t="shared" ref="I36:K36" si="40">C36*10.764</f>
        <v>600.73883999999998</v>
      </c>
      <c r="J36" s="22">
        <f t="shared" si="40"/>
        <v>70.961670000000012</v>
      </c>
      <c r="K36" s="22">
        <f t="shared" si="40"/>
        <v>62.000639999999997</v>
      </c>
      <c r="M36" s="22">
        <f t="shared" si="10"/>
        <v>733.70114999999998</v>
      </c>
    </row>
    <row r="37" spans="1:13" ht="15.75" customHeight="1" x14ac:dyDescent="0.25">
      <c r="B37" s="22">
        <v>2</v>
      </c>
      <c r="C37" s="22">
        <f t="shared" si="34"/>
        <v>55.81</v>
      </c>
      <c r="D37" s="22">
        <f t="shared" si="35"/>
        <v>6.5925000000000011</v>
      </c>
      <c r="E37" s="22">
        <f t="shared" si="1"/>
        <v>5.76</v>
      </c>
      <c r="I37" s="22">
        <f t="shared" ref="I37:K37" si="41">C37*10.764</f>
        <v>600.73883999999998</v>
      </c>
      <c r="J37" s="22">
        <f t="shared" si="41"/>
        <v>70.961670000000012</v>
      </c>
      <c r="K37" s="22">
        <f t="shared" si="41"/>
        <v>62.000639999999997</v>
      </c>
      <c r="M37" s="22">
        <f t="shared" si="10"/>
        <v>733.70114999999998</v>
      </c>
    </row>
    <row r="38" spans="1:13" ht="15.75" customHeight="1" x14ac:dyDescent="0.25">
      <c r="B38" s="22">
        <v>3</v>
      </c>
      <c r="C38" s="22">
        <f t="shared" si="34"/>
        <v>55.81</v>
      </c>
      <c r="D38" s="22">
        <f t="shared" si="35"/>
        <v>6.5925000000000011</v>
      </c>
      <c r="E38" s="22">
        <f t="shared" si="1"/>
        <v>5.76</v>
      </c>
      <c r="I38" s="22">
        <f t="shared" ref="I38:K38" si="42">C38*10.764</f>
        <v>600.73883999999998</v>
      </c>
      <c r="J38" s="22">
        <f t="shared" si="42"/>
        <v>70.961670000000012</v>
      </c>
      <c r="K38" s="22">
        <f t="shared" si="42"/>
        <v>62.000639999999997</v>
      </c>
      <c r="M38" s="22">
        <f t="shared" si="10"/>
        <v>733.70114999999998</v>
      </c>
    </row>
    <row r="39" spans="1:13" ht="15.75" customHeight="1" x14ac:dyDescent="0.25">
      <c r="B39" s="22">
        <v>4</v>
      </c>
      <c r="C39" s="22">
        <f t="shared" si="34"/>
        <v>55.81</v>
      </c>
      <c r="D39" s="22">
        <f t="shared" si="35"/>
        <v>6.5925000000000011</v>
      </c>
      <c r="E39" s="22">
        <f t="shared" si="1"/>
        <v>5.76</v>
      </c>
      <c r="I39" s="22">
        <f t="shared" ref="I39:K39" si="43">C39*10.764</f>
        <v>600.73883999999998</v>
      </c>
      <c r="J39" s="22">
        <f t="shared" si="43"/>
        <v>70.961670000000012</v>
      </c>
      <c r="K39" s="22">
        <f t="shared" si="43"/>
        <v>62.000639999999997</v>
      </c>
      <c r="M39" s="22">
        <f t="shared" si="10"/>
        <v>733.70114999999998</v>
      </c>
    </row>
    <row r="40" spans="1:13" ht="15.75" customHeight="1" x14ac:dyDescent="0.25">
      <c r="A40" s="22">
        <v>11</v>
      </c>
      <c r="B40" s="22">
        <v>1</v>
      </c>
      <c r="C40" s="22">
        <f t="shared" ref="C40:C43" si="44">61.95</f>
        <v>61.95</v>
      </c>
      <c r="D40" s="22">
        <f t="shared" ref="D40:D44" si="45">(3.2*0.95)+(3.1*1.1)</f>
        <v>6.4500000000000011</v>
      </c>
      <c r="E40" s="22">
        <f t="shared" ref="E40:E55" si="46">2.4*0.6*3</f>
        <v>4.32</v>
      </c>
      <c r="I40" s="22">
        <f t="shared" ref="I40:K40" si="47">C40*10.764</f>
        <v>666.82979999999998</v>
      </c>
      <c r="J40" s="22">
        <f t="shared" si="47"/>
        <v>69.427800000000005</v>
      </c>
      <c r="K40" s="22">
        <f t="shared" si="47"/>
        <v>46.500480000000003</v>
      </c>
      <c r="M40" s="22">
        <f t="shared" si="10"/>
        <v>782.75808000000006</v>
      </c>
    </row>
    <row r="41" spans="1:13" ht="15.75" customHeight="1" x14ac:dyDescent="0.25">
      <c r="B41" s="22">
        <v>2</v>
      </c>
      <c r="C41" s="22">
        <f t="shared" si="44"/>
        <v>61.95</v>
      </c>
      <c r="D41" s="22">
        <f t="shared" si="45"/>
        <v>6.4500000000000011</v>
      </c>
      <c r="E41" s="22">
        <f t="shared" si="46"/>
        <v>4.32</v>
      </c>
      <c r="I41" s="22">
        <f t="shared" ref="I41:K41" si="48">C41*10.764</f>
        <v>666.82979999999998</v>
      </c>
      <c r="J41" s="22">
        <f t="shared" si="48"/>
        <v>69.427800000000005</v>
      </c>
      <c r="K41" s="22">
        <f t="shared" si="48"/>
        <v>46.500480000000003</v>
      </c>
      <c r="M41" s="22">
        <f t="shared" si="10"/>
        <v>782.75808000000006</v>
      </c>
    </row>
    <row r="42" spans="1:13" ht="15.75" customHeight="1" x14ac:dyDescent="0.25">
      <c r="B42" s="22">
        <v>3</v>
      </c>
      <c r="C42" s="22">
        <f t="shared" si="44"/>
        <v>61.95</v>
      </c>
      <c r="D42" s="22">
        <f t="shared" si="45"/>
        <v>6.4500000000000011</v>
      </c>
      <c r="E42" s="22">
        <f t="shared" si="46"/>
        <v>4.32</v>
      </c>
      <c r="I42" s="22">
        <f t="shared" ref="I42:K42" si="49">C42*10.764</f>
        <v>666.82979999999998</v>
      </c>
      <c r="J42" s="22">
        <f t="shared" si="49"/>
        <v>69.427800000000005</v>
      </c>
      <c r="K42" s="22">
        <f t="shared" si="49"/>
        <v>46.500480000000003</v>
      </c>
      <c r="M42" s="22">
        <f t="shared" si="10"/>
        <v>782.75808000000006</v>
      </c>
    </row>
    <row r="43" spans="1:13" ht="15.75" customHeight="1" x14ac:dyDescent="0.25">
      <c r="B43" s="22">
        <v>4</v>
      </c>
      <c r="C43" s="22">
        <f t="shared" si="44"/>
        <v>61.95</v>
      </c>
      <c r="D43" s="22">
        <f t="shared" si="45"/>
        <v>6.4500000000000011</v>
      </c>
      <c r="E43" s="22">
        <f t="shared" si="46"/>
        <v>4.32</v>
      </c>
      <c r="I43" s="22">
        <f t="shared" ref="I43:K43" si="50">C43*10.764</f>
        <v>666.82979999999998</v>
      </c>
      <c r="J43" s="22">
        <f t="shared" si="50"/>
        <v>69.427800000000005</v>
      </c>
      <c r="K43" s="22">
        <f t="shared" si="50"/>
        <v>46.500480000000003</v>
      </c>
      <c r="M43" s="22">
        <f t="shared" si="10"/>
        <v>782.75808000000006</v>
      </c>
    </row>
    <row r="44" spans="1:13" ht="15.75" customHeight="1" x14ac:dyDescent="0.25">
      <c r="A44" s="22">
        <v>12</v>
      </c>
      <c r="B44" s="22">
        <v>1</v>
      </c>
      <c r="C44" s="22">
        <f>61.05</f>
        <v>61.05</v>
      </c>
      <c r="D44" s="22">
        <f t="shared" si="45"/>
        <v>6.4500000000000011</v>
      </c>
      <c r="E44" s="22">
        <f t="shared" si="46"/>
        <v>4.32</v>
      </c>
      <c r="I44" s="22">
        <f t="shared" ref="I44:K44" si="51">C44*10.764</f>
        <v>657.14219999999989</v>
      </c>
      <c r="J44" s="22">
        <f t="shared" si="51"/>
        <v>69.427800000000005</v>
      </c>
      <c r="K44" s="22">
        <f t="shared" si="51"/>
        <v>46.500480000000003</v>
      </c>
      <c r="M44" s="22">
        <f t="shared" si="10"/>
        <v>773.07047999999998</v>
      </c>
    </row>
    <row r="45" spans="1:13" ht="15.75" customHeight="1" x14ac:dyDescent="0.25">
      <c r="B45" s="22">
        <v>2</v>
      </c>
      <c r="C45" s="22">
        <f t="shared" ref="C45:C46" si="52">63.29</f>
        <v>63.29</v>
      </c>
      <c r="D45" s="22">
        <f t="shared" ref="D45:D46" si="53">(3.2*1.1)+(3.1*1.1)</f>
        <v>6.9300000000000015</v>
      </c>
      <c r="E45" s="22">
        <f t="shared" si="46"/>
        <v>4.32</v>
      </c>
      <c r="I45" s="22">
        <f t="shared" ref="I45:K45" si="54">C45*10.764</f>
        <v>681.25355999999999</v>
      </c>
      <c r="J45" s="22">
        <f t="shared" si="54"/>
        <v>74.594520000000017</v>
      </c>
      <c r="K45" s="22">
        <f t="shared" si="54"/>
        <v>46.500480000000003</v>
      </c>
      <c r="M45" s="22">
        <f t="shared" si="10"/>
        <v>802.34856000000002</v>
      </c>
    </row>
    <row r="46" spans="1:13" ht="15.75" customHeight="1" x14ac:dyDescent="0.25">
      <c r="B46" s="22">
        <v>3</v>
      </c>
      <c r="C46" s="22">
        <f t="shared" si="52"/>
        <v>63.29</v>
      </c>
      <c r="D46" s="22">
        <f t="shared" si="53"/>
        <v>6.9300000000000015</v>
      </c>
      <c r="E46" s="22">
        <f t="shared" si="46"/>
        <v>4.32</v>
      </c>
      <c r="I46" s="22">
        <f t="shared" ref="I46:K46" si="55">C46*10.764</f>
        <v>681.25355999999999</v>
      </c>
      <c r="J46" s="22">
        <f t="shared" si="55"/>
        <v>74.594520000000017</v>
      </c>
      <c r="K46" s="22">
        <f t="shared" si="55"/>
        <v>46.500480000000003</v>
      </c>
      <c r="M46" s="22">
        <f t="shared" si="10"/>
        <v>802.34856000000002</v>
      </c>
    </row>
    <row r="47" spans="1:13" ht="15.75" customHeight="1" x14ac:dyDescent="0.25">
      <c r="B47" s="22">
        <v>4</v>
      </c>
      <c r="C47" s="22">
        <f>61.05</f>
        <v>61.05</v>
      </c>
      <c r="D47" s="22">
        <f>(3.2*0.95)+(3.1*1.1)</f>
        <v>6.4500000000000011</v>
      </c>
      <c r="E47" s="22">
        <f t="shared" si="46"/>
        <v>4.32</v>
      </c>
      <c r="H47" s="22" t="s">
        <v>44</v>
      </c>
      <c r="I47" s="22">
        <f t="shared" ref="I47:K47" si="56">C47*10.764</f>
        <v>657.14219999999989</v>
      </c>
      <c r="J47" s="22">
        <f t="shared" si="56"/>
        <v>69.427800000000005</v>
      </c>
      <c r="K47" s="22">
        <f t="shared" si="56"/>
        <v>46.500480000000003</v>
      </c>
      <c r="M47" s="22">
        <f t="shared" si="10"/>
        <v>773.07047999999998</v>
      </c>
    </row>
    <row r="48" spans="1:13" ht="15.75" customHeight="1" x14ac:dyDescent="0.25">
      <c r="A48" s="22">
        <v>13</v>
      </c>
      <c r="B48" s="22">
        <v>1</v>
      </c>
      <c r="C48" s="22">
        <f>69.84</f>
        <v>69.84</v>
      </c>
      <c r="D48" s="22">
        <f t="shared" ref="D48:D51" si="57">(3.2*1.1)+(3.1*1.1)</f>
        <v>6.9300000000000015</v>
      </c>
      <c r="E48" s="22">
        <f t="shared" si="46"/>
        <v>4.32</v>
      </c>
      <c r="I48" s="22">
        <f t="shared" ref="I48:K48" si="58">C48*10.764</f>
        <v>751.75775999999996</v>
      </c>
      <c r="J48" s="22">
        <f t="shared" si="58"/>
        <v>74.594520000000017</v>
      </c>
      <c r="K48" s="22">
        <f t="shared" si="58"/>
        <v>46.500480000000003</v>
      </c>
      <c r="M48" s="22">
        <f t="shared" si="10"/>
        <v>872.85275999999999</v>
      </c>
    </row>
    <row r="49" spans="1:13" ht="15.75" customHeight="1" x14ac:dyDescent="0.25">
      <c r="B49" s="22">
        <v>2</v>
      </c>
      <c r="C49" s="22">
        <f t="shared" ref="C49:C50" si="59">63.29</f>
        <v>63.29</v>
      </c>
      <c r="D49" s="22">
        <f t="shared" si="57"/>
        <v>6.9300000000000015</v>
      </c>
      <c r="E49" s="22">
        <f t="shared" si="46"/>
        <v>4.32</v>
      </c>
      <c r="I49" s="22">
        <f t="shared" ref="I49:K49" si="60">C49*10.764</f>
        <v>681.25355999999999</v>
      </c>
      <c r="J49" s="22">
        <f t="shared" si="60"/>
        <v>74.594520000000017</v>
      </c>
      <c r="K49" s="22">
        <f t="shared" si="60"/>
        <v>46.500480000000003</v>
      </c>
      <c r="M49" s="22">
        <f t="shared" si="10"/>
        <v>802.34856000000002</v>
      </c>
    </row>
    <row r="50" spans="1:13" ht="15.75" customHeight="1" x14ac:dyDescent="0.25">
      <c r="B50" s="22">
        <v>3</v>
      </c>
      <c r="C50" s="22">
        <f t="shared" si="59"/>
        <v>63.29</v>
      </c>
      <c r="D50" s="22">
        <f t="shared" si="57"/>
        <v>6.9300000000000015</v>
      </c>
      <c r="E50" s="22">
        <f t="shared" si="46"/>
        <v>4.32</v>
      </c>
      <c r="I50" s="22">
        <f t="shared" ref="I50:K50" si="61">C50*10.764</f>
        <v>681.25355999999999</v>
      </c>
      <c r="J50" s="22">
        <f t="shared" si="61"/>
        <v>74.594520000000017</v>
      </c>
      <c r="K50" s="22">
        <f t="shared" si="61"/>
        <v>46.500480000000003</v>
      </c>
      <c r="M50" s="22">
        <f t="shared" si="10"/>
        <v>802.34856000000002</v>
      </c>
    </row>
    <row r="51" spans="1:13" ht="15.75" customHeight="1" x14ac:dyDescent="0.25">
      <c r="B51" s="22">
        <v>4</v>
      </c>
      <c r="C51" s="22">
        <f t="shared" ref="C51:C52" si="62">69.84</f>
        <v>69.84</v>
      </c>
      <c r="D51" s="22">
        <f t="shared" si="57"/>
        <v>6.9300000000000015</v>
      </c>
      <c r="E51" s="22">
        <f t="shared" si="46"/>
        <v>4.32</v>
      </c>
      <c r="I51" s="22">
        <f t="shared" ref="I51:K51" si="63">C51*10.764</f>
        <v>751.75775999999996</v>
      </c>
      <c r="J51" s="22">
        <f t="shared" si="63"/>
        <v>74.594520000000017</v>
      </c>
      <c r="K51" s="22">
        <f t="shared" si="63"/>
        <v>46.500480000000003</v>
      </c>
      <c r="M51" s="22">
        <f t="shared" si="10"/>
        <v>872.85275999999999</v>
      </c>
    </row>
    <row r="52" spans="1:13" ht="15.75" customHeight="1" x14ac:dyDescent="0.25">
      <c r="A52" s="22">
        <v>14</v>
      </c>
      <c r="B52" s="22">
        <v>1</v>
      </c>
      <c r="C52" s="22">
        <f t="shared" si="62"/>
        <v>69.84</v>
      </c>
      <c r="D52" s="22">
        <f>(3.2*1.55)+(3.1*1.1)</f>
        <v>8.370000000000001</v>
      </c>
      <c r="E52" s="22">
        <f t="shared" si="46"/>
        <v>4.32</v>
      </c>
      <c r="I52" s="22">
        <f t="shared" ref="I52:K52" si="64">C52*10.764</f>
        <v>751.75775999999996</v>
      </c>
      <c r="J52" s="22">
        <f t="shared" si="64"/>
        <v>90.094680000000011</v>
      </c>
      <c r="K52" s="22">
        <f t="shared" si="64"/>
        <v>46.500480000000003</v>
      </c>
      <c r="M52" s="22">
        <f t="shared" si="10"/>
        <v>888.35292000000004</v>
      </c>
    </row>
    <row r="53" spans="1:13" ht="15.75" customHeight="1" x14ac:dyDescent="0.25">
      <c r="B53" s="22">
        <v>2</v>
      </c>
      <c r="C53" s="22">
        <f t="shared" ref="C53:C54" si="65">68.4</f>
        <v>68.400000000000006</v>
      </c>
      <c r="D53" s="22">
        <f t="shared" ref="D53:D54" si="66">(3.2*1.1)+(3.1*1.1)</f>
        <v>6.9300000000000015</v>
      </c>
      <c r="E53" s="22">
        <f t="shared" si="46"/>
        <v>4.32</v>
      </c>
      <c r="I53" s="22">
        <f t="shared" ref="I53:K53" si="67">C53*10.764</f>
        <v>736.25760000000002</v>
      </c>
      <c r="J53" s="22">
        <f t="shared" si="67"/>
        <v>74.594520000000017</v>
      </c>
      <c r="K53" s="22">
        <f t="shared" si="67"/>
        <v>46.500480000000003</v>
      </c>
      <c r="M53" s="22">
        <f t="shared" si="10"/>
        <v>857.35260000000005</v>
      </c>
    </row>
    <row r="54" spans="1:13" ht="15.75" customHeight="1" x14ac:dyDescent="0.25">
      <c r="B54" s="22">
        <v>3</v>
      </c>
      <c r="C54" s="22">
        <f t="shared" si="65"/>
        <v>68.400000000000006</v>
      </c>
      <c r="D54" s="22">
        <f t="shared" si="66"/>
        <v>6.9300000000000015</v>
      </c>
      <c r="E54" s="22">
        <f t="shared" si="46"/>
        <v>4.32</v>
      </c>
      <c r="I54" s="22">
        <f t="shared" ref="I54:K54" si="68">C54*10.764</f>
        <v>736.25760000000002</v>
      </c>
      <c r="J54" s="22">
        <f t="shared" si="68"/>
        <v>74.594520000000017</v>
      </c>
      <c r="K54" s="22">
        <f t="shared" si="68"/>
        <v>46.500480000000003</v>
      </c>
      <c r="M54" s="22">
        <f t="shared" si="10"/>
        <v>857.35260000000005</v>
      </c>
    </row>
    <row r="55" spans="1:13" ht="15.75" customHeight="1" x14ac:dyDescent="0.25">
      <c r="B55" s="22">
        <v>4</v>
      </c>
      <c r="C55" s="22">
        <f>69.84</f>
        <v>69.84</v>
      </c>
      <c r="D55" s="22">
        <f>(3.2*1.55)+(3.1*1.1)</f>
        <v>8.370000000000001</v>
      </c>
      <c r="E55" s="22">
        <f t="shared" si="46"/>
        <v>4.32</v>
      </c>
      <c r="I55" s="22">
        <f t="shared" ref="I55:K55" si="69">C55*10.764</f>
        <v>751.75775999999996</v>
      </c>
      <c r="J55" s="22">
        <f t="shared" si="69"/>
        <v>90.094680000000011</v>
      </c>
      <c r="K55" s="22">
        <f t="shared" si="69"/>
        <v>46.500480000000003</v>
      </c>
      <c r="M55" s="22">
        <f t="shared" si="10"/>
        <v>888.35292000000004</v>
      </c>
    </row>
    <row r="56" spans="1:13" ht="15.75" customHeight="1" x14ac:dyDescent="0.25">
      <c r="A56" s="22">
        <v>15</v>
      </c>
      <c r="B56" s="22">
        <v>1</v>
      </c>
      <c r="M56" s="22">
        <f>SUM(M2:M55)</f>
        <v>39526.780409999985</v>
      </c>
    </row>
    <row r="57" spans="1:13" ht="15.75" customHeight="1" x14ac:dyDescent="0.25">
      <c r="B57" s="22">
        <v>2</v>
      </c>
    </row>
    <row r="58" spans="1:13" ht="15.75" customHeight="1" x14ac:dyDescent="0.25">
      <c r="B58" s="22">
        <v>3</v>
      </c>
    </row>
    <row r="59" spans="1:13" ht="15.75" customHeight="1" x14ac:dyDescent="0.25">
      <c r="B59" s="22">
        <v>4</v>
      </c>
    </row>
    <row r="60" spans="1:13" ht="15.75" customHeight="1" x14ac:dyDescent="0.25">
      <c r="A60" s="22">
        <v>16</v>
      </c>
      <c r="B60" s="22">
        <v>1</v>
      </c>
    </row>
    <row r="61" spans="1:13" ht="15.75" customHeight="1" x14ac:dyDescent="0.25">
      <c r="B61" s="22">
        <v>2</v>
      </c>
    </row>
    <row r="62" spans="1:13" ht="15.75" customHeight="1" x14ac:dyDescent="0.25">
      <c r="B62" s="22">
        <v>3</v>
      </c>
    </row>
    <row r="63" spans="1:13" ht="15.75" customHeight="1" x14ac:dyDescent="0.25">
      <c r="B63" s="22">
        <v>4</v>
      </c>
    </row>
    <row r="64" spans="1:13" ht="15.75" customHeight="1" x14ac:dyDescent="0.25">
      <c r="B64" s="22">
        <v>1</v>
      </c>
    </row>
    <row r="65" spans="2:2" ht="15.75" customHeight="1" x14ac:dyDescent="0.25">
      <c r="B65" s="22">
        <v>2</v>
      </c>
    </row>
    <row r="66" spans="2:2" ht="15.75" customHeight="1" x14ac:dyDescent="0.25">
      <c r="B66" s="22">
        <v>3</v>
      </c>
    </row>
    <row r="67" spans="2:2" ht="15.75" customHeight="1" x14ac:dyDescent="0.25">
      <c r="B67" s="22">
        <v>4</v>
      </c>
    </row>
    <row r="68" spans="2:2" ht="15.75" customHeight="1" x14ac:dyDescent="0.25">
      <c r="B68" s="22">
        <v>1</v>
      </c>
    </row>
    <row r="69" spans="2:2" ht="15.75" customHeight="1" x14ac:dyDescent="0.25">
      <c r="B69" s="22">
        <v>2</v>
      </c>
    </row>
    <row r="70" spans="2:2" ht="15.75" customHeight="1" x14ac:dyDescent="0.25">
      <c r="B70" s="22">
        <v>3</v>
      </c>
    </row>
    <row r="71" spans="2:2" ht="15.75" customHeight="1" x14ac:dyDescent="0.25">
      <c r="B71" s="22">
        <v>4</v>
      </c>
    </row>
    <row r="72" spans="2:2" ht="15.75" customHeight="1" x14ac:dyDescent="0.25">
      <c r="B72" s="22">
        <v>1</v>
      </c>
    </row>
    <row r="73" spans="2:2" ht="15.75" customHeight="1" x14ac:dyDescent="0.25">
      <c r="B73" s="22">
        <v>2</v>
      </c>
    </row>
    <row r="74" spans="2:2" ht="15.75" customHeight="1" x14ac:dyDescent="0.25">
      <c r="B74" s="22">
        <v>3</v>
      </c>
    </row>
    <row r="75" spans="2:2" ht="15.75" customHeight="1" x14ac:dyDescent="0.25">
      <c r="B75" s="22">
        <v>4</v>
      </c>
    </row>
    <row r="76" spans="2:2" ht="15.75" customHeight="1" x14ac:dyDescent="0.25">
      <c r="B76" s="22">
        <v>1</v>
      </c>
    </row>
    <row r="77" spans="2:2" ht="15.75" customHeight="1" x14ac:dyDescent="0.25">
      <c r="B77" s="22">
        <v>2</v>
      </c>
    </row>
    <row r="78" spans="2:2" ht="15.75" customHeight="1" x14ac:dyDescent="0.25">
      <c r="B78" s="22">
        <v>3</v>
      </c>
    </row>
    <row r="79" spans="2:2" ht="15.75" customHeight="1" x14ac:dyDescent="0.25">
      <c r="B79" s="22">
        <v>4</v>
      </c>
    </row>
    <row r="80" spans="2:2" ht="15.75" customHeight="1" x14ac:dyDescent="0.25">
      <c r="B80" s="22">
        <v>1</v>
      </c>
    </row>
    <row r="81" spans="2:2" ht="15.75" customHeight="1" x14ac:dyDescent="0.25">
      <c r="B81" s="22">
        <v>2</v>
      </c>
    </row>
    <row r="82" spans="2:2" ht="15.75" customHeight="1" x14ac:dyDescent="0.25">
      <c r="B82" s="22">
        <v>3</v>
      </c>
    </row>
    <row r="83" spans="2:2" ht="15.75" customHeight="1" x14ac:dyDescent="0.25">
      <c r="B83" s="22">
        <v>4</v>
      </c>
    </row>
    <row r="84" spans="2:2" ht="15.75" customHeight="1" x14ac:dyDescent="0.25">
      <c r="B84" s="22">
        <v>1</v>
      </c>
    </row>
    <row r="85" spans="2:2" ht="15.75" customHeight="1" x14ac:dyDescent="0.25">
      <c r="B85" s="22">
        <v>2</v>
      </c>
    </row>
    <row r="86" spans="2:2" ht="15.75" customHeight="1" x14ac:dyDescent="0.25">
      <c r="B86" s="22">
        <v>3</v>
      </c>
    </row>
    <row r="87" spans="2:2" ht="15.75" customHeight="1" x14ac:dyDescent="0.25">
      <c r="B87" s="22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VCIPL</vt:lpstr>
      <vt:lpstr>Land, Stamp Duty and rent cost</vt:lpstr>
      <vt:lpstr>Permission Charges</vt:lpstr>
      <vt:lpstr>Construction Area Statement</vt:lpstr>
      <vt:lpstr>Area Statement</vt:lpstr>
      <vt:lpstr>UnSold Inventory</vt:lpstr>
      <vt:lpstr>Flat Sold Inventory</vt:lpstr>
      <vt:lpstr>Sheet1</vt:lpstr>
      <vt:lpstr>Sheet3</vt:lpstr>
      <vt:lpstr>Sheet4</vt:lpstr>
      <vt:lpstr>Sheet5</vt:lpstr>
      <vt:lpstr>Sheet6</vt:lpstr>
      <vt:lpstr>Sheet7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2024-05-04T10:09:04Z</dcterms:modified>
</cp:coreProperties>
</file>