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VIPUL SHANTILAL SANGOI - PNB\"/>
    </mc:Choice>
  </mc:AlternateContent>
  <xr:revisionPtr revIDLastSave="0" documentId="13_ncr:1_{950FD3E0-5572-4C93-AA85-CBEF65F1EE8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0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H23" i="4" l="1"/>
  <c r="H8" i="4"/>
  <c r="F8" i="4"/>
  <c r="F9" i="4"/>
  <c r="G8" i="4"/>
  <c r="G9" i="4"/>
  <c r="H6" i="4"/>
  <c r="H21" i="4"/>
  <c r="H22" i="4"/>
  <c r="G6" i="4"/>
  <c r="F21" i="4"/>
  <c r="F22" i="4"/>
  <c r="F23" i="4"/>
  <c r="G21" i="4"/>
  <c r="G22" i="4"/>
  <c r="G23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0" i="4"/>
  <c r="Q20" i="4" s="1"/>
  <c r="B20" i="4" s="1"/>
  <c r="C20" i="4" s="1"/>
  <c r="D20" i="4" s="1"/>
  <c r="J20" i="4"/>
  <c r="I20" i="4"/>
  <c r="E20" i="4"/>
  <c r="A20" i="4"/>
  <c r="P19" i="4"/>
  <c r="B19" i="4" s="1"/>
  <c r="C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6" i="4"/>
  <c r="H17" i="4"/>
  <c r="F14" i="4"/>
  <c r="H18" i="4"/>
  <c r="H25" i="4"/>
  <c r="H13" i="4"/>
  <c r="F13" i="4"/>
  <c r="G13" i="4"/>
  <c r="H16" i="4"/>
  <c r="H20" i="4"/>
  <c r="H27" i="4"/>
  <c r="H24" i="4"/>
  <c r="D19" i="4"/>
  <c r="H19" i="4" s="1"/>
  <c r="G19" i="4"/>
  <c r="F16" i="4"/>
  <c r="F17" i="4"/>
  <c r="F18" i="4"/>
  <c r="F19" i="4"/>
  <c r="F20" i="4"/>
  <c r="F24" i="4"/>
  <c r="F25" i="4"/>
  <c r="F26" i="4"/>
  <c r="F27" i="4"/>
  <c r="G18" i="4"/>
  <c r="G20" i="4"/>
  <c r="G24" i="4"/>
  <c r="G25" i="4"/>
  <c r="G26" i="4"/>
  <c r="G27" i="4"/>
  <c r="G16" i="4"/>
  <c r="G17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8" i="4"/>
  <c r="Q38" i="4"/>
  <c r="W48" i="4"/>
  <c r="W32" i="4"/>
  <c r="W35" i="4" s="1"/>
  <c r="W31" i="4"/>
  <c r="W39" i="4"/>
  <c r="S38" i="4" l="1"/>
  <c r="S39" i="4" s="1"/>
  <c r="S41" i="4" s="1"/>
  <c r="W33" i="4"/>
  <c r="W37" i="4"/>
  <c r="W38" i="4" s="1"/>
  <c r="W41" i="4" s="1"/>
  <c r="W44" i="4" s="1"/>
  <c r="W45" i="4" s="1"/>
  <c r="S40" i="4" l="1"/>
  <c r="W50" i="4" l="1"/>
  <c r="W46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<sst xmlns="http://schemas.openxmlformats.org/spreadsheetml/2006/main" count="50" uniqueCount="44">
  <si>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</si>
  <si>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</si>
  <si>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</si>
  <si>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</si>
  <si>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</si>
  <si>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</si>
  <si>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</si>
  <si>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</si>
  <si>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</si>
  <si>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</si>
  <si>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</si>
  <si>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</si>
  <si>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</si>
  <si>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</si>
  <si>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</si>
  <si>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</si>
  <si>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</si>
  <si>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</si>
  <si>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</si>
  <si>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</si>
  <si>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</si>
  <si>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</si>
  <si>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</si>
  <si>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</si>
  <si>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</si>
  <si>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</si>
  <si>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</si>
  <si>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</si>
  <si>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</si>
  <si>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</si>
  <si>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</si>
  <si>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</si>
  <si>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</si>
  <si>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</si>
  <si>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</si>
  <si>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</si>
  <si>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</si>
  <si>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</si>
  <si>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</si>
  <si>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</si>
  <si>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Punjab National Bank ( Goregaon (West) Branch ) - VIPUL SHANTILAL SANGOI</t>
  </si>
  <si>
    <t>CA as per Agree</t>
  </si>
  <si>
    <t>As per Rera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</si>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</sst>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239690</xdr:colOff>
      <xdr:row>49</xdr:row>
      <xdr:rowOff>115555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41EE54-D3E3-4E68-AF42-67F979D01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212490" cy="8992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583574</xdr:colOff>
      <xdr:row>51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B2709F-D440-4915-9BAD-31CB0E90C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61974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564521</xdr:colOff>
      <xdr:row>48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AE0C05-617F-4F05-9D4B-5E06C6A7A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42921" cy="9030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571500</xdr:colOff>
      <xdr:row>45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D61710-65ED-481A-B74E-2AC8FE1F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49900" cy="81438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23</xdr:col>
      <xdr:colOff>11483</xdr:colOff>
      <xdr:row>55</xdr:row>
      <xdr:rowOff>29855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A71E20-E0DE-4B65-90E9-33F703410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032283" cy="9173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34</xdr:col>
      <xdr:colOff>573962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566C7C-7E76-41DF-887A-A516E0E54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7642762" cy="8621328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47</xdr:row>
      <xdr:rowOff>47625</xdr:rowOff>
    </xdr:from>
    <xdr:to>
      <xdr:col>36</xdr:col>
      <xdr:colOff>50176</xdr:colOff>
      <xdr:row>93</xdr:row>
      <xdr:rowOff>1216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4D9DE8-788B-4BCF-B590-AB4B7E8F5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14750" y="9001125"/>
          <a:ext cx="18281026" cy="8716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V36" sqref="V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s="1" customFormat="1" ht="36" customHeight="1" x14ac:dyDescent="0.25">
      <c r="A2" s="40" t="s">
        <v>36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/>
      <c r="T2"/>
    </row>
    <row r="3" spans="1:21" s="43" customFormat="1" x14ac:dyDescent="0.25">
      <c r="A3" s="44">
        <f t="shared" ref="A3:A14" si="0">N3</f>
        <v>0</v>
      </c>
      <c r="B3" s="44">
        <f t="shared" ref="B3:B14" si="1">Q3</f>
        <v>642</v>
      </c>
      <c r="C3" s="44">
        <f>B3*1.2</f>
        <v>770.4</v>
      </c>
      <c r="D3" s="44">
        <f t="shared" ref="D3:D14" si="2">C3*1.2</f>
        <v>924.4799999999999</v>
      </c>
      <c r="E3" s="45">
        <f t="shared" ref="E3:E14" si="3">R3</f>
        <v>12200000</v>
      </c>
      <c r="F3" s="44">
        <f t="shared" ref="F3:F14" si="4">ROUND((E3/B3),0)</f>
        <v>19003</v>
      </c>
      <c r="G3" s="44">
        <f t="shared" ref="G3:G14" si="5">ROUND((E3/C3),0)</f>
        <v>15836</v>
      </c>
      <c r="H3" s="44">
        <f t="shared" ref="H3:H14" si="6">ROUND((E3/D3),0)</f>
        <v>13197</v>
      </c>
      <c r="I3" s="44" t="e">
        <f>#REF!</f>
        <v>#REF!</v>
      </c>
      <c r="J3" s="44">
        <f t="shared" ref="J3:J14" si="7">S3</f>
        <v>0</v>
      </c>
      <c r="O3" s="43">
        <v>0</v>
      </c>
      <c r="P3" s="43">
        <f t="shared" ref="P3:Q14" si="8">O3/1.2</f>
        <v>0</v>
      </c>
      <c r="Q3" s="43">
        <v>642</v>
      </c>
      <c r="R3" s="46">
        <v>12200000</v>
      </c>
    </row>
    <row r="4" spans="1:21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1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1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1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  <c r="U7" t="s">
        <v>43</v>
      </c>
    </row>
    <row r="8" spans="1:21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1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1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1" ht="36.75" customHeight="1" x14ac:dyDescent="0.25">
      <c r="A15" s="40" t="s">
        <v>37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21" x14ac:dyDescent="0.25">
      <c r="A16" s="4">
        <f t="shared" ref="A16:A27" si="32">N16</f>
        <v>0</v>
      </c>
      <c r="B16" s="4">
        <f t="shared" ref="B16:B27" si="33">Q16</f>
        <v>642</v>
      </c>
      <c r="C16" s="4">
        <f>B16*1.2</f>
        <v>770.4</v>
      </c>
      <c r="D16" s="4">
        <f t="shared" ref="D16:D27" si="34">C16*1.2</f>
        <v>924.4799999999999</v>
      </c>
      <c r="E16" s="5">
        <f t="shared" ref="E16:E27" si="35">R16</f>
        <v>18000000</v>
      </c>
      <c r="F16" s="9">
        <f t="shared" ref="F16:F27" si="36">ROUND((E16/B16),0)</f>
        <v>28037</v>
      </c>
      <c r="G16" s="9">
        <f t="shared" ref="G16:G27" si="37">ROUND((E16/C16),0)</f>
        <v>23364</v>
      </c>
      <c r="H16" s="9">
        <f t="shared" ref="H16:H27" si="38">ROUND((E16/D16),0)</f>
        <v>19470</v>
      </c>
      <c r="I16" s="4" t="e">
        <f>#REF!</f>
        <v>#REF!</v>
      </c>
      <c r="J16" s="4">
        <f t="shared" ref="J16:J27" si="39">S16</f>
        <v>0</v>
      </c>
      <c r="O16">
        <v>0</v>
      </c>
      <c r="P16">
        <f t="shared" ref="P16:Q27" si="40">O16/1.2</f>
        <v>0</v>
      </c>
      <c r="Q16">
        <v>642</v>
      </c>
      <c r="R16" s="2">
        <v>18000000</v>
      </c>
    </row>
    <row r="17" spans="1:24" s="43" customFormat="1" x14ac:dyDescent="0.25">
      <c r="A17" s="44">
        <f t="shared" si="32"/>
        <v>0</v>
      </c>
      <c r="B17" s="44">
        <f t="shared" si="33"/>
        <v>515</v>
      </c>
      <c r="C17" s="44">
        <f t="shared" ref="C17:C27" si="41">B17*1.2</f>
        <v>618</v>
      </c>
      <c r="D17" s="44">
        <f t="shared" si="34"/>
        <v>741.6</v>
      </c>
      <c r="E17" s="45">
        <f t="shared" si="35"/>
        <v>13400000</v>
      </c>
      <c r="F17" s="44">
        <f t="shared" si="36"/>
        <v>26019</v>
      </c>
      <c r="G17" s="44">
        <f t="shared" si="37"/>
        <v>21683</v>
      </c>
      <c r="H17" s="44">
        <f t="shared" si="38"/>
        <v>18069</v>
      </c>
      <c r="I17" s="44" t="e">
        <f>#REF!</f>
        <v>#REF!</v>
      </c>
      <c r="J17" s="44">
        <f t="shared" si="39"/>
        <v>0</v>
      </c>
      <c r="O17" s="43">
        <v>0</v>
      </c>
      <c r="P17" s="43">
        <f t="shared" si="40"/>
        <v>0</v>
      </c>
      <c r="Q17" s="43">
        <v>515</v>
      </c>
      <c r="R17" s="46">
        <v>13400000</v>
      </c>
    </row>
    <row r="18" spans="1:24" x14ac:dyDescent="0.25">
      <c r="A18" s="4">
        <f t="shared" si="32"/>
        <v>0</v>
      </c>
      <c r="B18" s="4">
        <f t="shared" si="33"/>
        <v>642</v>
      </c>
      <c r="C18" s="4">
        <f t="shared" si="41"/>
        <v>770.4</v>
      </c>
      <c r="D18" s="4">
        <f t="shared" si="34"/>
        <v>924.4799999999999</v>
      </c>
      <c r="E18" s="5">
        <f t="shared" si="35"/>
        <v>18000000</v>
      </c>
      <c r="F18" s="9">
        <f t="shared" si="36"/>
        <v>28037</v>
      </c>
      <c r="G18" s="9">
        <f t="shared" si="37"/>
        <v>23364</v>
      </c>
      <c r="H18" s="9">
        <f t="shared" si="38"/>
        <v>19470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642</v>
      </c>
      <c r="R18" s="2">
        <v>18000000</v>
      </c>
    </row>
    <row r="19" spans="1:24" s="43" customFormat="1" x14ac:dyDescent="0.25">
      <c r="A19" s="44">
        <f t="shared" si="32"/>
        <v>0</v>
      </c>
      <c r="B19" s="44">
        <f t="shared" si="33"/>
        <v>643</v>
      </c>
      <c r="C19" s="44">
        <f t="shared" si="41"/>
        <v>771.6</v>
      </c>
      <c r="D19" s="44">
        <f t="shared" si="34"/>
        <v>925.92</v>
      </c>
      <c r="E19" s="45">
        <f t="shared" si="35"/>
        <v>16100000</v>
      </c>
      <c r="F19" s="44">
        <f t="shared" si="36"/>
        <v>25039</v>
      </c>
      <c r="G19" s="44">
        <f t="shared" si="37"/>
        <v>20866</v>
      </c>
      <c r="H19" s="44">
        <f t="shared" si="38"/>
        <v>17388</v>
      </c>
      <c r="I19" s="44" t="e">
        <f>#REF!</f>
        <v>#REF!</v>
      </c>
      <c r="J19" s="44">
        <f t="shared" si="39"/>
        <v>0</v>
      </c>
      <c r="O19" s="43">
        <v>0</v>
      </c>
      <c r="P19" s="43">
        <f t="shared" si="40"/>
        <v>0</v>
      </c>
      <c r="Q19" s="43">
        <v>643</v>
      </c>
      <c r="R19" s="46">
        <v>16100000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ref="A21:A23" si="42">N21</f>
        <v>0</v>
      </c>
      <c r="B21" s="4">
        <f t="shared" ref="B21:B23" si="43">Q21</f>
        <v>0</v>
      </c>
      <c r="C21" s="4">
        <f t="shared" ref="C21:C23" si="44">B21*1.2</f>
        <v>0</v>
      </c>
      <c r="D21" s="4">
        <f t="shared" ref="D21:D23" si="45">C21*1.2</f>
        <v>0</v>
      </c>
      <c r="E21" s="5">
        <f t="shared" ref="E21:E23" si="46">R21</f>
        <v>0</v>
      </c>
      <c r="F21" s="9" t="e">
        <f t="shared" ref="F21:F23" si="47">ROUND((E21/B21),0)</f>
        <v>#DIV/0!</v>
      </c>
      <c r="G21" s="9" t="e">
        <f t="shared" ref="G21:G23" si="48">ROUND((E21/C21),0)</f>
        <v>#DIV/0!</v>
      </c>
      <c r="H21" s="9" t="e">
        <f t="shared" ref="H21:H23" si="49">ROUND((E21/D21),0)</f>
        <v>#DIV/0!</v>
      </c>
      <c r="I21" s="4" t="e">
        <f>#REF!</f>
        <v>#REF!</v>
      </c>
      <c r="J21" s="4">
        <f t="shared" ref="J21:J23" si="50">S21</f>
        <v>0</v>
      </c>
      <c r="O21">
        <v>0</v>
      </c>
      <c r="P21">
        <f t="shared" ref="P21:P23" si="51">O21/1.2</f>
        <v>0</v>
      </c>
      <c r="Q21">
        <f t="shared" ref="Q21:Q23" si="52">P21/1.2</f>
        <v>0</v>
      </c>
      <c r="R21" s="2">
        <v>0</v>
      </c>
    </row>
    <row r="22" spans="1:24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32"/>
        <v>0</v>
      </c>
      <c r="B24" s="4">
        <f t="shared" si="33"/>
        <v>0</v>
      </c>
      <c r="C24" s="4">
        <f t="shared" si="41"/>
        <v>0</v>
      </c>
      <c r="D24" s="4">
        <f t="shared" si="34"/>
        <v>0</v>
      </c>
      <c r="E24" s="5">
        <f t="shared" si="35"/>
        <v>0</v>
      </c>
      <c r="F24" s="9" t="e">
        <f t="shared" si="36"/>
        <v>#DIV/0!</v>
      </c>
      <c r="G24" s="9" t="e">
        <f t="shared" si="37"/>
        <v>#DIV/0!</v>
      </c>
      <c r="H24" s="9" t="e">
        <f t="shared" si="38"/>
        <v>#DIV/0!</v>
      </c>
      <c r="I24" s="4" t="e">
        <f>#REF!</f>
        <v>#REF!</v>
      </c>
      <c r="J24" s="4">
        <f t="shared" si="39"/>
        <v>0</v>
      </c>
      <c r="O24">
        <v>0</v>
      </c>
      <c r="P24">
        <f t="shared" si="40"/>
        <v>0</v>
      </c>
      <c r="Q24">
        <f t="shared" si="40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ht="15.75" x14ac:dyDescent="0.25">
      <c r="U28" s="17" t="s">
        <v>13</v>
      </c>
      <c r="V28" s="18"/>
      <c r="W28" s="19">
        <v>20000</v>
      </c>
      <c r="X28" s="20" t="s">
        <v>39</v>
      </c>
    </row>
    <row r="29" spans="1:24" ht="38.25" customHeight="1" x14ac:dyDescent="0.25">
      <c r="S29" s="10"/>
      <c r="T29" s="10"/>
      <c r="U29" s="21" t="s">
        <v>14</v>
      </c>
      <c r="V29" s="18"/>
      <c r="W29" s="19">
        <v>2500</v>
      </c>
      <c r="X29" s="22"/>
    </row>
    <row r="30" spans="1:24" ht="15.75" x14ac:dyDescent="0.25">
      <c r="E30" t="s">
        <v>41</v>
      </c>
      <c r="F30" s="7">
        <v>639</v>
      </c>
      <c r="S30" s="10"/>
      <c r="T30" s="10"/>
      <c r="U30" s="17" t="s">
        <v>15</v>
      </c>
      <c r="V30" s="18"/>
      <c r="W30" s="19">
        <f>W28-W29</f>
        <v>17500</v>
      </c>
      <c r="X30" s="22"/>
    </row>
    <row r="31" spans="1:24" ht="15.75" x14ac:dyDescent="0.25">
      <c r="G31" s="6"/>
      <c r="H31" s="6"/>
      <c r="S31" s="10"/>
      <c r="T31" s="10"/>
      <c r="U31" s="17" t="s">
        <v>16</v>
      </c>
      <c r="V31" s="18"/>
      <c r="W31" s="19">
        <f>W29</f>
        <v>2500</v>
      </c>
      <c r="X31" s="22"/>
    </row>
    <row r="32" spans="1:24" ht="15.75" x14ac:dyDescent="0.25">
      <c r="S32" s="10"/>
      <c r="T32" s="10"/>
      <c r="U32" s="17" t="s">
        <v>17</v>
      </c>
      <c r="V32" s="23"/>
      <c r="W32" s="24">
        <f>X32-X33</f>
        <v>-1</v>
      </c>
      <c r="X32" s="25">
        <v>2024</v>
      </c>
    </row>
    <row r="33" spans="15:25" ht="15.75" x14ac:dyDescent="0.25">
      <c r="S33" s="10"/>
      <c r="T33" s="10"/>
      <c r="U33" s="17" t="s">
        <v>18</v>
      </c>
      <c r="V33" s="23"/>
      <c r="W33" s="24">
        <f>W34-W32</f>
        <v>61</v>
      </c>
      <c r="X33" s="24">
        <v>2025</v>
      </c>
      <c r="Y33" t="s">
        <v>42</v>
      </c>
    </row>
    <row r="34" spans="15:25" ht="15.75" x14ac:dyDescent="0.25">
      <c r="S34" s="10"/>
      <c r="T34" s="10"/>
      <c r="U34" s="17" t="s">
        <v>19</v>
      </c>
      <c r="V34" s="23"/>
      <c r="W34" s="24">
        <v>60</v>
      </c>
      <c r="X34" s="24"/>
    </row>
    <row r="35" spans="15:25" ht="39" customHeight="1" x14ac:dyDescent="0.25">
      <c r="P35" s="41" t="s">
        <v>40</v>
      </c>
      <c r="Q35" s="41"/>
      <c r="R35" s="41"/>
      <c r="S35" s="41"/>
      <c r="T35" s="42"/>
      <c r="U35" s="21" t="s">
        <v>20</v>
      </c>
      <c r="V35" s="23"/>
      <c r="W35" s="24">
        <f>90*W32/W34</f>
        <v>-1.5</v>
      </c>
      <c r="X35" s="24"/>
    </row>
    <row r="36" spans="15:25" ht="15.75" x14ac:dyDescent="0.25">
      <c r="U36" s="17"/>
      <c r="V36" s="26"/>
      <c r="W36" s="27">
        <v>0</v>
      </c>
      <c r="X36" s="27"/>
    </row>
    <row r="37" spans="15:25" ht="15.75" x14ac:dyDescent="0.25">
      <c r="P37" s="14" t="s">
        <v>31</v>
      </c>
      <c r="Q37" s="14" t="s">
        <v>32</v>
      </c>
      <c r="R37" s="14" t="s">
        <v>33</v>
      </c>
      <c r="S37" s="14" t="s">
        <v>34</v>
      </c>
      <c r="T37" s="12"/>
      <c r="U37" s="17" t="s">
        <v>21</v>
      </c>
      <c r="V37" s="18"/>
      <c r="W37" s="19">
        <f>W31*W36</f>
        <v>0</v>
      </c>
      <c r="X37" s="22"/>
    </row>
    <row r="38" spans="15:25" ht="15.75" x14ac:dyDescent="0.25">
      <c r="Q38">
        <f>N26</f>
        <v>0</v>
      </c>
      <c r="R38" s="15">
        <f>N24</f>
        <v>0</v>
      </c>
      <c r="S38" s="15">
        <f>R38*Q38</f>
        <v>0</v>
      </c>
      <c r="U38" s="17" t="s">
        <v>22</v>
      </c>
      <c r="V38" s="18"/>
      <c r="W38" s="19">
        <f>W31-W37</f>
        <v>2500</v>
      </c>
      <c r="X38" s="22"/>
    </row>
    <row r="39" spans="15:25" ht="15.75" x14ac:dyDescent="0.25">
      <c r="R39" s="6" t="s">
        <v>34</v>
      </c>
      <c r="S39" s="16">
        <f>SUM(S38:S38)</f>
        <v>0</v>
      </c>
      <c r="U39" s="17" t="s">
        <v>15</v>
      </c>
      <c r="V39" s="18"/>
      <c r="W39" s="19">
        <f>W30</f>
        <v>17500</v>
      </c>
      <c r="X39" s="22"/>
    </row>
    <row r="40" spans="15:25" ht="15.75" x14ac:dyDescent="0.25">
      <c r="R40" s="6" t="s">
        <v>25</v>
      </c>
      <c r="S40" s="16">
        <f>S39*90%</f>
        <v>0</v>
      </c>
      <c r="U40" s="23"/>
      <c r="V40" s="18"/>
      <c r="W40" s="19"/>
      <c r="X40" s="22"/>
    </row>
    <row r="41" spans="15:25" ht="15.75" x14ac:dyDescent="0.25">
      <c r="R41" s="6" t="s">
        <v>35</v>
      </c>
      <c r="S41" s="16">
        <f>S39*80%</f>
        <v>0</v>
      </c>
      <c r="U41" s="28" t="s">
        <v>23</v>
      </c>
      <c r="V41" s="29"/>
      <c r="W41" s="20">
        <f>W39+W38</f>
        <v>20000</v>
      </c>
      <c r="X41" s="22"/>
    </row>
    <row r="42" spans="15:25" ht="15.75" x14ac:dyDescent="0.25">
      <c r="S42" s="10"/>
      <c r="T42" s="10"/>
      <c r="U42" s="23"/>
      <c r="V42" s="23"/>
      <c r="W42" s="24"/>
      <c r="X42" s="24"/>
    </row>
    <row r="43" spans="15:25" ht="15.75" x14ac:dyDescent="0.25">
      <c r="S43" s="10"/>
      <c r="T43" s="10"/>
      <c r="U43" s="28" t="s">
        <v>38</v>
      </c>
      <c r="V43" s="30"/>
      <c r="W43" s="25">
        <v>639</v>
      </c>
      <c r="X43" s="24"/>
    </row>
    <row r="44" spans="15:25" ht="15.75" x14ac:dyDescent="0.25">
      <c r="P44" s="13" t="s">
        <v>30</v>
      </c>
      <c r="S44" s="10"/>
      <c r="T44" s="11"/>
      <c r="U44" s="17" t="s">
        <v>24</v>
      </c>
      <c r="V44" s="31"/>
      <c r="W44" s="32">
        <f>W41*W43+X45</f>
        <v>12780000</v>
      </c>
      <c r="X44" s="33"/>
    </row>
    <row r="45" spans="15:25" ht="15.75" x14ac:dyDescent="0.25">
      <c r="S45" s="11"/>
      <c r="T45" s="10"/>
      <c r="U45" s="17" t="s">
        <v>25</v>
      </c>
      <c r="V45" s="23"/>
      <c r="W45" s="34">
        <f>W44*0.9</f>
        <v>11502000</v>
      </c>
    </row>
    <row r="46" spans="15:25" ht="15.75" x14ac:dyDescent="0.25">
      <c r="S46" s="10"/>
      <c r="T46" s="10"/>
      <c r="U46" s="17" t="s">
        <v>26</v>
      </c>
      <c r="V46" s="23"/>
      <c r="W46" s="34">
        <f>W44*0.8</f>
        <v>10224000</v>
      </c>
      <c r="X46" s="34"/>
    </row>
    <row r="47" spans="15:25" ht="15.75" x14ac:dyDescent="0.25">
      <c r="O47" s="10"/>
      <c r="P47" s="10"/>
      <c r="Q47" s="10"/>
      <c r="R47" s="10"/>
      <c r="S47" s="10"/>
      <c r="T47" s="10"/>
      <c r="U47" s="17"/>
      <c r="V47" s="23"/>
      <c r="W47" s="35"/>
      <c r="X47" s="24"/>
    </row>
    <row r="48" spans="15:25" ht="15.75" x14ac:dyDescent="0.25">
      <c r="U48" s="36" t="s">
        <v>27</v>
      </c>
      <c r="V48" s="37"/>
      <c r="W48" s="38">
        <f>W29*W43</f>
        <v>1597500</v>
      </c>
      <c r="X48" s="38"/>
    </row>
    <row r="49" spans="21:25" ht="15.75" x14ac:dyDescent="0.25">
      <c r="U49" s="17" t="s">
        <v>28</v>
      </c>
      <c r="V49" s="23"/>
      <c r="W49" s="35"/>
      <c r="X49" s="35"/>
    </row>
    <row r="50" spans="21:25" ht="15.75" x14ac:dyDescent="0.25">
      <c r="U50" s="39" t="s">
        <v>29</v>
      </c>
      <c r="V50" s="35"/>
      <c r="W50" s="34">
        <f>W44*0.025/12</f>
        <v>26625</v>
      </c>
      <c r="X50" s="34"/>
    </row>
    <row r="51" spans="21:25" x14ac:dyDescent="0.25">
      <c r="Y51" s="43"/>
    </row>
  </sheetData>
  <mergeCells count="3">
    <mergeCell ref="A15:R15"/>
    <mergeCell ref="A2:R2"/>
    <mergeCell ref="P35:T3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7" zoomScaleNormal="100" workbookViewId="0">
      <selection activeCell="O49" sqref="O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2024-03-26T11:47:29Z</dcterms:modified>
</cp:coreProperties>
</file>