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ajakta\July\7879\"/>
    </mc:Choice>
  </mc:AlternateContent>
  <bookViews>
    <workbookView xWindow="0" yWindow="0" windowWidth="24000" windowHeight="9630"/>
  </bookViews>
  <sheets>
    <sheet name="20-20" sheetId="4" r:id="rId1"/>
    <sheet name="Sheet11" sheetId="23" r:id="rId2"/>
    <sheet name="Sheet1" sheetId="13" r:id="rId3"/>
    <sheet name="Sheet2" sheetId="14" r:id="rId4"/>
    <sheet name="Sheet3" sheetId="15" r:id="rId5"/>
    <sheet name="Sheet4" sheetId="16" r:id="rId6"/>
    <sheet name="Sheet5" sheetId="17" r:id="rId7"/>
    <sheet name="Sheet6" sheetId="18" r:id="rId8"/>
    <sheet name="Sheet7" sheetId="19" r:id="rId9"/>
    <sheet name="Sheet8" sheetId="20" r:id="rId10"/>
    <sheet name="Sheet9" sheetId="21" r:id="rId11"/>
    <sheet name="Sheet10" sheetId="22" r:id="rId12"/>
    <sheet name="Sheet12" sheetId="24" r:id="rId13"/>
  </sheets>
  <calcPr calcId="162913"/>
</workbook>
</file>

<file path=xl/calcChain.xml><?xml version="1.0" encoding="utf-8"?>
<calcChain xmlns="http://schemas.openxmlformats.org/spreadsheetml/2006/main">
  <c r="E43" i="4" l="1"/>
  <c r="I51" i="4" l="1"/>
  <c r="P50" i="4"/>
  <c r="D35" i="4"/>
  <c r="J47" i="4"/>
  <c r="J54" i="4"/>
  <c r="I54" i="4"/>
  <c r="I52" i="4"/>
  <c r="I47" i="4"/>
  <c r="P48" i="4"/>
  <c r="R46" i="4"/>
  <c r="F38" i="4"/>
  <c r="H76" i="4"/>
  <c r="F80" i="4"/>
  <c r="F79" i="4"/>
  <c r="F82" i="4"/>
  <c r="F85" i="4"/>
  <c r="F78" i="4"/>
  <c r="F75" i="4"/>
  <c r="F68" i="4"/>
  <c r="F69" i="4"/>
  <c r="F70" i="4"/>
  <c r="F71" i="4"/>
  <c r="F72" i="4"/>
  <c r="F73" i="4"/>
  <c r="F74" i="4"/>
  <c r="F67" i="4"/>
  <c r="D38" i="4"/>
  <c r="D37" i="4"/>
  <c r="D36" i="4"/>
  <c r="D34" i="4"/>
  <c r="D31" i="4"/>
  <c r="D26" i="4"/>
  <c r="D29" i="4"/>
  <c r="D24" i="4"/>
  <c r="F35" i="4"/>
  <c r="P18" i="4" l="1"/>
  <c r="Q18" i="4" s="1"/>
  <c r="B18" i="4" s="1"/>
  <c r="C18" i="4" s="1"/>
  <c r="D18" i="4" s="1"/>
  <c r="J18" i="4"/>
  <c r="I18" i="4"/>
  <c r="E18" i="4"/>
  <c r="H18" i="4" s="1"/>
  <c r="A18" i="4"/>
  <c r="P17" i="4"/>
  <c r="Q17" i="4" s="1"/>
  <c r="B17" i="4" s="1"/>
  <c r="C17" i="4" s="1"/>
  <c r="D17" i="4" s="1"/>
  <c r="J17" i="4"/>
  <c r="I17" i="4"/>
  <c r="E17" i="4"/>
  <c r="H17" i="4" s="1"/>
  <c r="A17" i="4"/>
  <c r="F18" i="4" l="1"/>
  <c r="G17" i="4"/>
  <c r="G18" i="4"/>
  <c r="F17" i="4"/>
  <c r="P15" i="4"/>
  <c r="J15" i="4"/>
  <c r="P14" i="4"/>
  <c r="J14" i="4"/>
  <c r="P13" i="4"/>
  <c r="J13" i="4"/>
  <c r="P11" i="4"/>
  <c r="Q11" i="4" s="1"/>
  <c r="J11" i="4"/>
  <c r="P10" i="4"/>
  <c r="Q10" i="4" s="1"/>
  <c r="J10" i="4"/>
  <c r="P9" i="4"/>
  <c r="Q9" i="4" s="1"/>
  <c r="J9" i="4"/>
  <c r="P8" i="4"/>
  <c r="Q8" i="4" s="1"/>
  <c r="J8" i="4"/>
  <c r="P7" i="4"/>
  <c r="Q7" i="4" s="1"/>
  <c r="J7" i="4"/>
  <c r="P6" i="4"/>
  <c r="Q6" i="4" s="1"/>
  <c r="J6" i="4"/>
  <c r="Q5" i="4"/>
  <c r="J5" i="4"/>
  <c r="Q4" i="4"/>
  <c r="J4" i="4"/>
  <c r="Q3" i="4"/>
  <c r="J3" i="4"/>
  <c r="B11" i="4" l="1"/>
  <c r="C11" i="4" s="1"/>
  <c r="D11" i="4" s="1"/>
  <c r="I11" i="4"/>
  <c r="E11" i="4"/>
  <c r="A11" i="4"/>
  <c r="B10" i="4"/>
  <c r="C10" i="4" s="1"/>
  <c r="D10" i="4" s="1"/>
  <c r="I10" i="4"/>
  <c r="E10" i="4"/>
  <c r="A10" i="4"/>
  <c r="B9" i="4"/>
  <c r="C9" i="4" s="1"/>
  <c r="D9" i="4" s="1"/>
  <c r="I9" i="4"/>
  <c r="E9" i="4"/>
  <c r="A9" i="4"/>
  <c r="H11" i="4" l="1"/>
  <c r="H9" i="4"/>
  <c r="H10" i="4"/>
  <c r="F9" i="4"/>
  <c r="F10" i="4"/>
  <c r="F11" i="4"/>
  <c r="G9" i="4"/>
  <c r="G10" i="4"/>
  <c r="G11" i="4"/>
  <c r="V40" i="4" l="1"/>
  <c r="D28" i="4"/>
  <c r="D30" i="4" l="1"/>
  <c r="D25" i="4"/>
  <c r="P16" i="4" l="1"/>
  <c r="J16" i="4" l="1"/>
  <c r="I16" i="4"/>
  <c r="E16" i="4"/>
  <c r="I15" i="4"/>
  <c r="E15" i="4"/>
  <c r="I14" i="4"/>
  <c r="E14" i="4"/>
  <c r="I13" i="4"/>
  <c r="E13" i="4"/>
  <c r="I8" i="4"/>
  <c r="E8" i="4"/>
  <c r="I7" i="4"/>
  <c r="E7" i="4"/>
  <c r="I6" i="4"/>
  <c r="E6" i="4"/>
  <c r="I5" i="4"/>
  <c r="E5" i="4"/>
  <c r="I4" i="4"/>
  <c r="E4" i="4"/>
  <c r="I3" i="4"/>
  <c r="E3" i="4"/>
  <c r="B16" i="4" l="1"/>
  <c r="C16" i="4" s="1"/>
  <c r="A16" i="4"/>
  <c r="B15" i="4"/>
  <c r="C15" i="4" s="1"/>
  <c r="A15" i="4"/>
  <c r="B14" i="4"/>
  <c r="C14" i="4" s="1"/>
  <c r="A14" i="4"/>
  <c r="B13" i="4"/>
  <c r="C13" i="4" s="1"/>
  <c r="A13" i="4"/>
  <c r="A8" i="4"/>
  <c r="B7" i="4"/>
  <c r="C7" i="4" s="1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G6" i="4" l="1"/>
  <c r="F13" i="4"/>
  <c r="F14" i="4"/>
  <c r="F15" i="4"/>
  <c r="F16" i="4"/>
  <c r="F4" i="4"/>
  <c r="F5" i="4"/>
  <c r="F6" i="4"/>
  <c r="F7" i="4"/>
  <c r="F3" i="4"/>
  <c r="B8" i="4"/>
  <c r="C8" i="4" s="1"/>
  <c r="D6" i="4" l="1"/>
  <c r="H6" i="4" s="1"/>
  <c r="D15" i="4"/>
  <c r="H15" i="4" s="1"/>
  <c r="G15" i="4"/>
  <c r="D14" i="4"/>
  <c r="H14" i="4" s="1"/>
  <c r="G14" i="4"/>
  <c r="F8" i="4"/>
  <c r="D4" i="4"/>
  <c r="H4" i="4" s="1"/>
  <c r="G4" i="4"/>
  <c r="D16" i="4"/>
  <c r="H16" i="4" s="1"/>
  <c r="G16" i="4"/>
  <c r="D3" i="4"/>
  <c r="H3" i="4" s="1"/>
  <c r="G3" i="4"/>
  <c r="D5" i="4"/>
  <c r="H5" i="4" s="1"/>
  <c r="G5" i="4"/>
  <c r="D7" i="4"/>
  <c r="H7" i="4" s="1"/>
  <c r="G7" i="4"/>
  <c r="D13" i="4"/>
  <c r="H13" i="4" s="1"/>
  <c r="G13" i="4"/>
  <c r="D8" i="4" l="1"/>
  <c r="H8" i="4" s="1"/>
  <c r="G8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<sst xmlns="http://schemas.openxmlformats.org/spreadsheetml/2006/main" count="49" uniqueCount="43">
  <si>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</si>
  <si>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</si>
  <si>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</si>
  <si>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</si>
  <si>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</si>
  <si>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</si>
  <si>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</si>
  <si>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</si>
  <si>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</si>
  <si>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</si>
  <si>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</si>
  <si>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</si>
  <si>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</si>
  <si>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Address -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</si>
  <si>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</si>
  <si>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</si>
  <si>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</si>
  <si>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</si>
  <si>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</si>
  <si>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</si>
  <si>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</si>
  <si>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>Amount of Depreciation</t>
  </si>
  <si>
    <t>Rate</t>
  </si>
  <si>
    <t>Value of the property</t>
  </si>
  <si>
    <t>Depreciated Fair Market Value</t>
  </si>
  <si>
    <t>Realisable</t>
  </si>
  <si>
    <t xml:space="preserve">Distress </t>
  </si>
  <si>
    <t>Rental</t>
  </si>
  <si>
    <t xml:space="preserve">{(100-10) x Year/60 </t>
  </si>
  <si>
    <t>Carpet Area in sq.ft</t>
  </si>
  <si>
    <t>INDEX-II</t>
  </si>
  <si>
    <t xml:space="preserve">Price Indicator </t>
  </si>
  <si>
    <t xml:space="preserve">Agreement value </t>
  </si>
  <si>
    <t>Residential Flat No. 1102, 11th Floor, Wing - A, ORION, Cosmos Paradise, Village - Majiwade, Thane West, Thane</t>
  </si>
  <si>
    <t>S.No. 189, 190, 191, 192, 193, 194 village  Majiwade</t>
  </si>
  <si>
    <t>C.A</t>
  </si>
  <si>
    <t xml:space="preserve">Terrace </t>
  </si>
  <si>
    <t>Total C.A</t>
  </si>
  <si>
    <t>BUA</t>
  </si>
  <si>
    <t>CB</t>
  </si>
  <si>
    <t>DB</t>
  </si>
  <si>
    <t>Bal</t>
  </si>
  <si>
    <t>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</si>
</sst>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2" fontId="1" fillId="2" borderId="0" xfId="0" applyNumberFormat="1" applyFont="1" applyFill="1" applyAlignment="1">
      <alignment wrapText="1"/>
    </xf>
    <xf numFmtId="2" fontId="1" fillId="2" borderId="0" xfId="0" applyNumberFormat="1" applyFont="1" applyFill="1"/>
    <xf numFmtId="2" fontId="0" fillId="0" borderId="0" xfId="0" applyNumberFormat="1"/>
    <xf numFmtId="2" fontId="2" fillId="0" borderId="0" xfId="0" applyNumberFormat="1" applyFont="1"/>
    <xf numFmtId="0" fontId="0" fillId="2" borderId="0" xfId="0" applyFill="1"/>
    <xf numFmtId="0" fontId="5" fillId="0" borderId="0" xfId="0" applyFont="1"/>
    <xf numFmtId="2" fontId="0" fillId="0" borderId="0" xfId="0" applyNumberFormat="1" applyAlignment="1">
      <alignment wrapText="1"/>
    </xf>
    <xf numFmtId="0" fontId="6" fillId="0" borderId="1" xfId="0" applyFont="1" applyBorder="1"/>
    <xf numFmtId="43" fontId="6" fillId="0" borderId="1" xfId="0" applyNumberFormat="1" applyFont="1" applyBorder="1"/>
    <xf numFmtId="0" fontId="1" fillId="0" borderId="0" xfId="0" applyFont="1" applyFill="1"/>
    <xf numFmtId="4" fontId="1" fillId="0" borderId="0" xfId="0" applyNumberFormat="1" applyFont="1" applyFill="1"/>
    <xf numFmtId="2" fontId="1" fillId="0" borderId="0" xfId="0" applyNumberFormat="1" applyFont="1" applyFill="1"/>
    <xf numFmtId="0" fontId="0" fillId="0" borderId="0" xfId="0" applyFill="1"/>
    <xf numFmtId="0" fontId="0" fillId="0" borderId="0" xfId="0" applyAlignment="1">
      <alignment horizontal="center"/>
    </xf>
    <xf numFmtId="2" fontId="0" fillId="0" borderId="0" xfId="0" applyNumberFormat="1" applyFill="1"/>
    <xf numFmtId="4" fontId="0" fillId="0" borderId="0" xfId="0" applyNumberFormat="1" applyFill="1"/>
    <xf numFmtId="0" fontId="9" fillId="0" borderId="1" xfId="1" applyNumberFormat="1" applyFont="1" applyFill="1" applyBorder="1"/>
    <xf numFmtId="0" fontId="10" fillId="0" borderId="1" xfId="1" applyNumberFormat="1" applyFont="1" applyFill="1" applyBorder="1" applyAlignment="1">
      <alignment wrapText="1"/>
    </xf>
    <xf numFmtId="0" fontId="0" fillId="0" borderId="1" xfId="0" applyBorder="1"/>
    <xf numFmtId="0" fontId="10" fillId="0" borderId="1" xfId="1" applyNumberFormat="1" applyFont="1" applyFill="1" applyBorder="1"/>
    <xf numFmtId="0" fontId="9" fillId="0" borderId="1" xfId="0" applyFont="1" applyBorder="1"/>
    <xf numFmtId="43" fontId="0" fillId="0" borderId="1" xfId="0" applyNumberFormat="1" applyBorder="1"/>
    <xf numFmtId="0" fontId="6" fillId="0" borderId="1" xfId="1" applyNumberFormat="1" applyFont="1" applyFill="1" applyBorder="1"/>
    <xf numFmtId="10" fontId="6" fillId="0" borderId="1" xfId="1" applyNumberFormat="1" applyFont="1" applyFill="1" applyBorder="1"/>
    <xf numFmtId="0" fontId="10" fillId="3" borderId="1" xfId="0" applyFont="1" applyFill="1" applyBorder="1"/>
    <xf numFmtId="43" fontId="2" fillId="3" borderId="1" xfId="0" applyNumberFormat="1" applyFont="1" applyFill="1" applyBorder="1"/>
    <xf numFmtId="0" fontId="10" fillId="0" borderId="1" xfId="0" applyFont="1" applyBorder="1"/>
    <xf numFmtId="43" fontId="11" fillId="3" borderId="1" xfId="0" applyNumberFormat="1" applyFont="1" applyFill="1" applyBorder="1"/>
    <xf numFmtId="0" fontId="6" fillId="0" borderId="0" xfId="0" applyFont="1" applyBorder="1"/>
    <xf numFmtId="43" fontId="6" fillId="0" borderId="0" xfId="0" applyNumberFormat="1" applyFont="1" applyBorder="1"/>
    <xf numFmtId="10" fontId="6" fillId="0" borderId="0" xfId="0" applyNumberFormat="1" applyFont="1" applyBorder="1"/>
    <xf numFmtId="0" fontId="7" fillId="0" borderId="0" xfId="0" applyFont="1" applyBorder="1"/>
    <xf numFmtId="43" fontId="7" fillId="0" borderId="0" xfId="0" applyNumberFormat="1" applyFont="1" applyBorder="1"/>
    <xf numFmtId="0" fontId="13" fillId="0" borderId="0" xfId="0" applyFont="1" applyFill="1"/>
    <xf numFmtId="0" fontId="12" fillId="0" borderId="0" xfId="0" applyFont="1"/>
    <xf numFmtId="43" fontId="1" fillId="0" borderId="0" xfId="1" applyFont="1"/>
    <xf numFmtId="2" fontId="1" fillId="0" borderId="0" xfId="0" applyNumberFormat="1" applyFont="1" applyAlignment="1">
      <alignment horizontal="right"/>
    </xf>
    <xf numFmtId="43" fontId="6" fillId="0" borderId="0" xfId="0" applyNumberFormat="1" applyFont="1" applyBorder="1" applyAlignment="1">
      <alignment horizontal="right"/>
    </xf>
    <xf numFmtId="43" fontId="0" fillId="0" borderId="0" xfId="0" applyNumberFormat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right"/>
    </xf>
    <xf numFmtId="0" fontId="1" fillId="4" borderId="0" xfId="0" applyFont="1" applyFill="1"/>
    <xf numFmtId="4" fontId="1" fillId="4" borderId="0" xfId="0" applyNumberFormat="1" applyFont="1" applyFill="1"/>
    <xf numFmtId="2" fontId="1" fillId="4" borderId="0" xfId="0" applyNumberFormat="1" applyFont="1" applyFill="1"/>
    <xf numFmtId="0" fontId="0" fillId="4" borderId="0" xfId="0" applyFill="1"/>
    <xf numFmtId="2" fontId="0" fillId="4" borderId="0" xfId="0" applyNumberFormat="1" applyFill="1"/>
    <xf numFmtId="4" fontId="0" fillId="4" borderId="0" xfId="0" applyNumberFormat="1" applyFill="1"/>
    <xf numFmtId="164" fontId="2" fillId="3" borderId="1" xfId="0" applyNumberFormat="1" applyFont="1" applyFill="1" applyBorder="1"/>
    <xf numFmtId="164" fontId="7" fillId="0" borderId="1" xfId="0" applyNumberFormat="1" applyFont="1" applyBorder="1"/>
    <xf numFmtId="43" fontId="0" fillId="0" borderId="0" xfId="1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23</xdr:row>
      <xdr:rowOff>214135</xdr:rowOff>
    </xdr:from>
    <xdr:to>
      <xdr:col>21</xdr:col>
      <xdr:colOff>50361</xdr:colOff>
      <xdr:row>42</xdr:row>
      <xdr:rowOff>85724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088F1A-8A90-4BF7-8641-18561F219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0" y="5129035"/>
          <a:ext cx="8975286" cy="39863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106236</xdr:colOff>
      <xdr:row>35</xdr:row>
      <xdr:rowOff>181931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774E01-9C6C-4288-A4CA-9A79608E3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469436" cy="68494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488310</xdr:colOff>
      <xdr:row>38</xdr:row>
      <xdr:rowOff>153368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22F6BF-6F31-4B5D-A4FB-9370F972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166710" cy="69351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478784</xdr:colOff>
      <xdr:row>36</xdr:row>
      <xdr:rowOff>10457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FFDA5B-3C33-4A5F-ACF8-F9D412C59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157184" cy="66779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545468</xdr:colOff>
      <xdr:row>40</xdr:row>
      <xdr:rowOff>67721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25CFD7-2133-41F9-8A05-EAA05F288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223868" cy="74972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469258</xdr:colOff>
      <xdr:row>39</xdr:row>
      <xdr:rowOff>143859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5F7034-9F57-45F9-8F7B-3EF465B1D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147658" cy="7049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tabSelected="1" topLeftCell="A19" zoomScaleNormal="100" workbookViewId="0">
      <selection activeCell="E44" sqref="E44"/>
    </sheetView>
  </sheetViews>
  <sheetFormatPr defaultRowHeight="15" x14ac:dyDescent="0.25"/>
  <cols>
    <col min="1" max="1" width="4.28515625" customWidth="1"/>
    <col min="2" max="2" width="11.140625" bestFit="1" customWidth="1"/>
    <col min="3" max="3" width="28.42578125" customWidth="1"/>
    <col min="4" max="4" width="18.140625" customWidth="1"/>
    <col min="5" max="5" width="15.42578125" customWidth="1"/>
    <col min="6" max="6" width="16.42578125" customWidth="1"/>
    <col min="7" max="7" width="19" customWidth="1"/>
    <col min="8" max="8" width="13" style="13" customWidth="1"/>
    <col min="9" max="9" width="13.14062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13.85546875" customWidth="1"/>
    <col min="17" max="17" width="10.7109375" style="13" customWidth="1"/>
    <col min="18" max="18" width="16" customWidth="1"/>
    <col min="19" max="19" width="8.85546875" customWidth="1"/>
  </cols>
  <sheetData>
    <row r="1" spans="1:20" s="1" customFormat="1" ht="45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7" t="s">
        <v>8</v>
      </c>
      <c r="G1" s="7" t="s">
        <v>11</v>
      </c>
      <c r="H1" s="11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7" t="s">
        <v>6</v>
      </c>
      <c r="R1" s="1" t="s">
        <v>1</v>
      </c>
      <c r="S1" s="1" t="s">
        <v>3</v>
      </c>
    </row>
    <row r="2" spans="1:20" s="1" customFormat="1" ht="18.75" x14ac:dyDescent="0.3">
      <c r="A2" s="3"/>
      <c r="B2" s="3"/>
      <c r="C2" s="3"/>
      <c r="D2" s="3"/>
      <c r="E2" s="3"/>
      <c r="F2" s="7"/>
      <c r="G2" s="44" t="s">
        <v>31</v>
      </c>
      <c r="H2" s="11"/>
      <c r="I2" s="3"/>
      <c r="J2" s="3"/>
      <c r="Q2" s="17"/>
    </row>
    <row r="3" spans="1:20" s="55" customFormat="1" x14ac:dyDescent="0.25">
      <c r="A3" s="52">
        <f t="shared" ref="A3:A16" si="0">N3</f>
        <v>0</v>
      </c>
      <c r="B3" s="52">
        <f t="shared" ref="B3:B16" si="1">Q3</f>
        <v>549.16666666666674</v>
      </c>
      <c r="C3" s="52">
        <f>B3*1.2</f>
        <v>659.00000000000011</v>
      </c>
      <c r="D3" s="52">
        <f t="shared" ref="D3:D16" si="2">C3*1.2</f>
        <v>790.80000000000007</v>
      </c>
      <c r="E3" s="53">
        <f t="shared" ref="E3:E16" si="3">R3</f>
        <v>10000000</v>
      </c>
      <c r="F3" s="52">
        <f t="shared" ref="F3:F16" si="4">ROUND((E3/B3),0)</f>
        <v>18209</v>
      </c>
      <c r="G3" s="52">
        <f t="shared" ref="G3:G16" si="5">ROUND((E3/C3),0)</f>
        <v>15175</v>
      </c>
      <c r="H3" s="54">
        <f t="shared" ref="H3:H16" si="6">ROUND((E3/D3),0)</f>
        <v>12645</v>
      </c>
      <c r="I3" s="52" t="e">
        <f>#REF!</f>
        <v>#REF!</v>
      </c>
      <c r="J3" s="52">
        <f t="shared" ref="J3:J15" si="7">S3</f>
        <v>0</v>
      </c>
      <c r="O3" s="55">
        <v>0</v>
      </c>
      <c r="P3" s="55">
        <v>659</v>
      </c>
      <c r="Q3" s="56">
        <f t="shared" ref="Q3:Q11" si="8">P3/1.2</f>
        <v>549.16666666666674</v>
      </c>
      <c r="R3" s="57">
        <v>10000000</v>
      </c>
    </row>
    <row r="4" spans="1:20" s="55" customFormat="1" x14ac:dyDescent="0.25">
      <c r="A4" s="52">
        <f t="shared" si="0"/>
        <v>0</v>
      </c>
      <c r="B4" s="52">
        <f t="shared" si="1"/>
        <v>560.83333333333337</v>
      </c>
      <c r="C4" s="52">
        <f t="shared" ref="C4:C16" si="9">B4*1.2</f>
        <v>673</v>
      </c>
      <c r="D4" s="52">
        <f t="shared" si="2"/>
        <v>807.6</v>
      </c>
      <c r="E4" s="53">
        <f t="shared" si="3"/>
        <v>10600000</v>
      </c>
      <c r="F4" s="52">
        <f t="shared" si="4"/>
        <v>18900</v>
      </c>
      <c r="G4" s="52">
        <f t="shared" si="5"/>
        <v>15750</v>
      </c>
      <c r="H4" s="54">
        <f t="shared" si="6"/>
        <v>13125</v>
      </c>
      <c r="I4" s="52" t="e">
        <f>#REF!</f>
        <v>#REF!</v>
      </c>
      <c r="J4" s="52">
        <f t="shared" si="7"/>
        <v>0</v>
      </c>
      <c r="O4" s="55">
        <v>0</v>
      </c>
      <c r="P4" s="55">
        <v>673</v>
      </c>
      <c r="Q4" s="56">
        <f t="shared" si="8"/>
        <v>560.83333333333337</v>
      </c>
      <c r="R4" s="57">
        <v>10600000</v>
      </c>
    </row>
    <row r="5" spans="1:20" s="55" customFormat="1" x14ac:dyDescent="0.25">
      <c r="A5" s="52">
        <f t="shared" si="0"/>
        <v>0</v>
      </c>
      <c r="B5" s="52">
        <f t="shared" si="1"/>
        <v>547.5</v>
      </c>
      <c r="C5" s="52">
        <f t="shared" si="9"/>
        <v>657</v>
      </c>
      <c r="D5" s="52">
        <f t="shared" si="2"/>
        <v>788.4</v>
      </c>
      <c r="E5" s="53">
        <f t="shared" si="3"/>
        <v>9700000</v>
      </c>
      <c r="F5" s="52">
        <f t="shared" si="4"/>
        <v>17717</v>
      </c>
      <c r="G5" s="52">
        <f t="shared" si="5"/>
        <v>14764</v>
      </c>
      <c r="H5" s="54">
        <f t="shared" si="6"/>
        <v>12303</v>
      </c>
      <c r="I5" s="52" t="e">
        <f>#REF!</f>
        <v>#REF!</v>
      </c>
      <c r="J5" s="52">
        <f t="shared" si="7"/>
        <v>0</v>
      </c>
      <c r="O5" s="55">
        <v>0</v>
      </c>
      <c r="P5" s="55">
        <v>657</v>
      </c>
      <c r="Q5" s="56">
        <f t="shared" si="8"/>
        <v>547.5</v>
      </c>
      <c r="R5" s="57">
        <v>9700000</v>
      </c>
    </row>
    <row r="6" spans="1:20" s="23" customFormat="1" x14ac:dyDescent="0.25">
      <c r="A6" s="20">
        <f t="shared" si="0"/>
        <v>0</v>
      </c>
      <c r="B6" s="20">
        <f t="shared" si="1"/>
        <v>0</v>
      </c>
      <c r="C6" s="20">
        <f t="shared" si="9"/>
        <v>0</v>
      </c>
      <c r="D6" s="20">
        <f t="shared" si="2"/>
        <v>0</v>
      </c>
      <c r="E6" s="21">
        <f t="shared" si="3"/>
        <v>0</v>
      </c>
      <c r="F6" s="20" t="e">
        <f t="shared" si="4"/>
        <v>#DIV/0!</v>
      </c>
      <c r="G6" s="20" t="e">
        <f t="shared" si="5"/>
        <v>#DIV/0!</v>
      </c>
      <c r="H6" s="22" t="e">
        <f t="shared" si="6"/>
        <v>#DIV/0!</v>
      </c>
      <c r="I6" s="20" t="e">
        <f>#REF!</f>
        <v>#REF!</v>
      </c>
      <c r="J6" s="20">
        <f t="shared" si="7"/>
        <v>0</v>
      </c>
      <c r="O6" s="23">
        <v>0</v>
      </c>
      <c r="P6" s="23">
        <f t="shared" ref="P6:P15" si="10">O6/1.2</f>
        <v>0</v>
      </c>
      <c r="Q6" s="25">
        <f t="shared" si="8"/>
        <v>0</v>
      </c>
      <c r="R6" s="26">
        <v>0</v>
      </c>
    </row>
    <row r="7" spans="1:20" s="23" customFormat="1" x14ac:dyDescent="0.25">
      <c r="A7" s="20">
        <f t="shared" si="0"/>
        <v>0</v>
      </c>
      <c r="B7" s="20">
        <f t="shared" si="1"/>
        <v>0</v>
      </c>
      <c r="C7" s="20">
        <f t="shared" si="9"/>
        <v>0</v>
      </c>
      <c r="D7" s="20">
        <f t="shared" si="2"/>
        <v>0</v>
      </c>
      <c r="E7" s="21">
        <f t="shared" si="3"/>
        <v>0</v>
      </c>
      <c r="F7" s="20" t="e">
        <f t="shared" si="4"/>
        <v>#DIV/0!</v>
      </c>
      <c r="G7" s="20" t="e">
        <f t="shared" si="5"/>
        <v>#DIV/0!</v>
      </c>
      <c r="H7" s="22" t="e">
        <f t="shared" si="6"/>
        <v>#DIV/0!</v>
      </c>
      <c r="I7" s="20" t="e">
        <f>#REF!</f>
        <v>#REF!</v>
      </c>
      <c r="J7" s="20">
        <f t="shared" si="7"/>
        <v>0</v>
      </c>
      <c r="O7" s="23">
        <v>0</v>
      </c>
      <c r="P7" s="23">
        <f t="shared" si="10"/>
        <v>0</v>
      </c>
      <c r="Q7" s="25">
        <f t="shared" si="8"/>
        <v>0</v>
      </c>
      <c r="R7" s="26">
        <v>0</v>
      </c>
    </row>
    <row r="8" spans="1:20" s="23" customFormat="1" x14ac:dyDescent="0.25">
      <c r="A8" s="20">
        <f t="shared" si="0"/>
        <v>0</v>
      </c>
      <c r="B8" s="20">
        <f t="shared" si="1"/>
        <v>0</v>
      </c>
      <c r="C8" s="20">
        <f t="shared" si="9"/>
        <v>0</v>
      </c>
      <c r="D8" s="20">
        <f t="shared" si="2"/>
        <v>0</v>
      </c>
      <c r="E8" s="21">
        <f t="shared" si="3"/>
        <v>0</v>
      </c>
      <c r="F8" s="20" t="e">
        <f t="shared" si="4"/>
        <v>#DIV/0!</v>
      </c>
      <c r="G8" s="20" t="e">
        <f t="shared" si="5"/>
        <v>#DIV/0!</v>
      </c>
      <c r="H8" s="22" t="e">
        <f t="shared" si="6"/>
        <v>#DIV/0!</v>
      </c>
      <c r="I8" s="20" t="e">
        <f>#REF!</f>
        <v>#REF!</v>
      </c>
      <c r="J8" s="20">
        <f t="shared" si="7"/>
        <v>0</v>
      </c>
      <c r="O8" s="23">
        <v>0</v>
      </c>
      <c r="P8" s="23">
        <f t="shared" si="10"/>
        <v>0</v>
      </c>
      <c r="Q8" s="25">
        <f t="shared" si="8"/>
        <v>0</v>
      </c>
      <c r="R8" s="26">
        <v>0</v>
      </c>
    </row>
    <row r="9" spans="1:20" s="23" customFormat="1" x14ac:dyDescent="0.25">
      <c r="A9" s="20">
        <f t="shared" ref="A9:A11" si="11">N9</f>
        <v>0</v>
      </c>
      <c r="B9" s="20">
        <f t="shared" ref="B9:B11" si="12">Q9</f>
        <v>0</v>
      </c>
      <c r="C9" s="20">
        <f t="shared" ref="C9:C11" si="13">B9*1.2</f>
        <v>0</v>
      </c>
      <c r="D9" s="20">
        <f t="shared" ref="D9:D11" si="14">C9*1.2</f>
        <v>0</v>
      </c>
      <c r="E9" s="21">
        <f t="shared" ref="E9:E11" si="15">R9</f>
        <v>0</v>
      </c>
      <c r="F9" s="20" t="e">
        <f t="shared" ref="F9:F11" si="16">ROUND((E9/B9),0)</f>
        <v>#DIV/0!</v>
      </c>
      <c r="G9" s="20" t="e">
        <f t="shared" ref="G9:G11" si="17">ROUND((E9/C9),0)</f>
        <v>#DIV/0!</v>
      </c>
      <c r="H9" s="22" t="e">
        <f t="shared" ref="H9:H11" si="18">ROUND((E9/D9),0)</f>
        <v>#DIV/0!</v>
      </c>
      <c r="I9" s="20" t="e">
        <f>#REF!</f>
        <v>#REF!</v>
      </c>
      <c r="J9" s="20">
        <f t="shared" si="7"/>
        <v>0</v>
      </c>
      <c r="O9" s="23">
        <v>0</v>
      </c>
      <c r="P9" s="23">
        <f t="shared" si="10"/>
        <v>0</v>
      </c>
      <c r="Q9" s="25">
        <f t="shared" si="8"/>
        <v>0</v>
      </c>
      <c r="R9" s="26">
        <v>0</v>
      </c>
    </row>
    <row r="10" spans="1:20" s="23" customFormat="1" x14ac:dyDescent="0.25">
      <c r="A10" s="20">
        <f t="shared" si="11"/>
        <v>0</v>
      </c>
      <c r="B10" s="20">
        <f t="shared" si="12"/>
        <v>0</v>
      </c>
      <c r="C10" s="20">
        <f t="shared" si="13"/>
        <v>0</v>
      </c>
      <c r="D10" s="20">
        <f t="shared" si="14"/>
        <v>0</v>
      </c>
      <c r="E10" s="21">
        <f t="shared" si="15"/>
        <v>0</v>
      </c>
      <c r="F10" s="20" t="e">
        <f t="shared" si="16"/>
        <v>#DIV/0!</v>
      </c>
      <c r="G10" s="20" t="e">
        <f t="shared" si="17"/>
        <v>#DIV/0!</v>
      </c>
      <c r="H10" s="22" t="e">
        <f t="shared" si="18"/>
        <v>#DIV/0!</v>
      </c>
      <c r="I10" s="20" t="e">
        <f>#REF!</f>
        <v>#REF!</v>
      </c>
      <c r="J10" s="20">
        <f t="shared" si="7"/>
        <v>0</v>
      </c>
      <c r="O10" s="23">
        <v>0</v>
      </c>
      <c r="P10" s="23">
        <f t="shared" si="10"/>
        <v>0</v>
      </c>
      <c r="Q10" s="25">
        <f t="shared" si="8"/>
        <v>0</v>
      </c>
      <c r="R10" s="26">
        <v>0</v>
      </c>
    </row>
    <row r="11" spans="1:20" s="23" customFormat="1" x14ac:dyDescent="0.25">
      <c r="A11" s="20">
        <f t="shared" si="11"/>
        <v>0</v>
      </c>
      <c r="B11" s="20">
        <f t="shared" si="12"/>
        <v>0</v>
      </c>
      <c r="C11" s="20">
        <f t="shared" si="13"/>
        <v>0</v>
      </c>
      <c r="D11" s="20">
        <f t="shared" si="14"/>
        <v>0</v>
      </c>
      <c r="E11" s="21">
        <f t="shared" si="15"/>
        <v>0</v>
      </c>
      <c r="F11" s="20" t="e">
        <f t="shared" si="16"/>
        <v>#DIV/0!</v>
      </c>
      <c r="G11" s="20" t="e">
        <f t="shared" si="17"/>
        <v>#DIV/0!</v>
      </c>
      <c r="H11" s="22" t="e">
        <f t="shared" si="18"/>
        <v>#DIV/0!</v>
      </c>
      <c r="I11" s="20" t="e">
        <f>#REF!</f>
        <v>#REF!</v>
      </c>
      <c r="J11" s="20">
        <f t="shared" si="7"/>
        <v>0</v>
      </c>
      <c r="O11" s="23">
        <v>0</v>
      </c>
      <c r="P11" s="23">
        <f t="shared" si="10"/>
        <v>0</v>
      </c>
      <c r="Q11" s="25">
        <f t="shared" si="8"/>
        <v>0</v>
      </c>
      <c r="R11" s="26">
        <v>0</v>
      </c>
    </row>
    <row r="12" spans="1:20" s="23" customFormat="1" ht="18.75" x14ac:dyDescent="0.3">
      <c r="A12" s="20"/>
      <c r="B12" s="20"/>
      <c r="C12" s="20"/>
      <c r="D12" s="20"/>
      <c r="E12" s="21"/>
      <c r="F12" s="20"/>
      <c r="G12" s="44" t="s">
        <v>30</v>
      </c>
      <c r="H12" s="22"/>
      <c r="I12" s="20"/>
      <c r="J12" s="20"/>
      <c r="Q12" s="25"/>
      <c r="R12" s="26"/>
    </row>
    <row r="13" spans="1:20" s="23" customFormat="1" x14ac:dyDescent="0.25">
      <c r="A13" s="52">
        <f t="shared" si="0"/>
        <v>0</v>
      </c>
      <c r="B13" s="52">
        <f t="shared" si="1"/>
        <v>755</v>
      </c>
      <c r="C13" s="52">
        <f t="shared" si="9"/>
        <v>906</v>
      </c>
      <c r="D13" s="52">
        <f t="shared" si="2"/>
        <v>1087.2</v>
      </c>
      <c r="E13" s="53">
        <f t="shared" si="3"/>
        <v>14900000</v>
      </c>
      <c r="F13" s="52">
        <f t="shared" si="4"/>
        <v>19735</v>
      </c>
      <c r="G13" s="52">
        <f t="shared" si="5"/>
        <v>16446</v>
      </c>
      <c r="H13" s="54">
        <f t="shared" si="6"/>
        <v>13705</v>
      </c>
      <c r="I13" s="52" t="e">
        <f>#REF!</f>
        <v>#REF!</v>
      </c>
      <c r="J13" s="52">
        <f t="shared" si="7"/>
        <v>0</v>
      </c>
      <c r="K13" s="55"/>
      <c r="L13" s="55"/>
      <c r="M13" s="55"/>
      <c r="N13" s="55"/>
      <c r="O13" s="55">
        <v>0</v>
      </c>
      <c r="P13" s="55">
        <f t="shared" si="10"/>
        <v>0</v>
      </c>
      <c r="Q13" s="56">
        <v>755</v>
      </c>
      <c r="R13" s="57">
        <v>14900000</v>
      </c>
    </row>
    <row r="14" spans="1:20" s="23" customFormat="1" x14ac:dyDescent="0.25">
      <c r="A14" s="20">
        <f t="shared" si="0"/>
        <v>0</v>
      </c>
      <c r="B14" s="20">
        <f t="shared" si="1"/>
        <v>660</v>
      </c>
      <c r="C14" s="20">
        <f t="shared" si="9"/>
        <v>792</v>
      </c>
      <c r="D14" s="20">
        <f t="shared" si="2"/>
        <v>950.4</v>
      </c>
      <c r="E14" s="21">
        <f t="shared" si="3"/>
        <v>9900000</v>
      </c>
      <c r="F14" s="20">
        <f t="shared" si="4"/>
        <v>15000</v>
      </c>
      <c r="G14" s="20">
        <f t="shared" si="5"/>
        <v>12500</v>
      </c>
      <c r="H14" s="22">
        <f t="shared" si="6"/>
        <v>10417</v>
      </c>
      <c r="I14" s="20" t="e">
        <f>#REF!</f>
        <v>#REF!</v>
      </c>
      <c r="J14" s="20">
        <f t="shared" si="7"/>
        <v>0</v>
      </c>
      <c r="O14" s="23">
        <v>0</v>
      </c>
      <c r="P14" s="23">
        <f t="shared" si="10"/>
        <v>0</v>
      </c>
      <c r="Q14" s="25">
        <v>660</v>
      </c>
      <c r="R14" s="26">
        <v>9900000</v>
      </c>
    </row>
    <row r="15" spans="1:20" x14ac:dyDescent="0.25">
      <c r="A15" s="4">
        <f t="shared" si="0"/>
        <v>0</v>
      </c>
      <c r="B15" s="4">
        <f t="shared" si="1"/>
        <v>755</v>
      </c>
      <c r="C15" s="4">
        <f t="shared" si="9"/>
        <v>906</v>
      </c>
      <c r="D15" s="4">
        <f t="shared" si="2"/>
        <v>1087.2</v>
      </c>
      <c r="E15" s="5">
        <f t="shared" si="3"/>
        <v>15500000</v>
      </c>
      <c r="F15" s="8">
        <f t="shared" si="4"/>
        <v>20530</v>
      </c>
      <c r="G15" s="8">
        <f t="shared" si="5"/>
        <v>17108</v>
      </c>
      <c r="H15" s="12">
        <f t="shared" si="6"/>
        <v>14257</v>
      </c>
      <c r="I15" s="4" t="e">
        <f>#REF!</f>
        <v>#REF!</v>
      </c>
      <c r="J15" s="4">
        <f t="shared" si="7"/>
        <v>0</v>
      </c>
      <c r="O15">
        <v>0</v>
      </c>
      <c r="P15">
        <f t="shared" si="10"/>
        <v>0</v>
      </c>
      <c r="Q15" s="13">
        <v>755</v>
      </c>
      <c r="R15" s="2">
        <v>15500000</v>
      </c>
      <c r="S15" s="15"/>
      <c r="T15" s="15"/>
    </row>
    <row r="16" spans="1:20" x14ac:dyDescent="0.25">
      <c r="A16" s="52">
        <f t="shared" si="0"/>
        <v>0</v>
      </c>
      <c r="B16" s="52">
        <f t="shared" si="1"/>
        <v>455</v>
      </c>
      <c r="C16" s="52">
        <f t="shared" si="9"/>
        <v>546</v>
      </c>
      <c r="D16" s="52">
        <f t="shared" si="2"/>
        <v>655.19999999999993</v>
      </c>
      <c r="E16" s="53">
        <f t="shared" si="3"/>
        <v>8050000</v>
      </c>
      <c r="F16" s="52">
        <f t="shared" si="4"/>
        <v>17692</v>
      </c>
      <c r="G16" s="52">
        <f t="shared" si="5"/>
        <v>14744</v>
      </c>
      <c r="H16" s="54">
        <f t="shared" si="6"/>
        <v>12286</v>
      </c>
      <c r="I16" s="52" t="e">
        <f>#REF!</f>
        <v>#REF!</v>
      </c>
      <c r="J16" s="52">
        <f t="shared" ref="J16" si="19">S16</f>
        <v>0</v>
      </c>
      <c r="K16" s="55"/>
      <c r="L16" s="55"/>
      <c r="M16" s="55"/>
      <c r="N16" s="55"/>
      <c r="O16" s="55">
        <v>0</v>
      </c>
      <c r="P16" s="55">
        <f t="shared" ref="P16" si="20">O16/1.2</f>
        <v>0</v>
      </c>
      <c r="Q16" s="56">
        <v>455</v>
      </c>
      <c r="R16" s="57">
        <v>8050000</v>
      </c>
      <c r="S16" s="15"/>
      <c r="T16" s="15"/>
    </row>
    <row r="17" spans="1:26" x14ac:dyDescent="0.25">
      <c r="A17" s="4">
        <f t="shared" ref="A17:A18" si="21">N17</f>
        <v>0</v>
      </c>
      <c r="B17" s="4">
        <f t="shared" ref="B17:B18" si="22">Q17</f>
        <v>0</v>
      </c>
      <c r="C17" s="4">
        <f t="shared" ref="C17:C18" si="23">B17*1.2</f>
        <v>0</v>
      </c>
      <c r="D17" s="4">
        <f t="shared" ref="D17:D18" si="24">C17*1.2</f>
        <v>0</v>
      </c>
      <c r="E17" s="5">
        <f t="shared" ref="E17:E18" si="25">R17</f>
        <v>0</v>
      </c>
      <c r="F17" s="8" t="e">
        <f t="shared" ref="F17:F18" si="26">ROUND((E17/B17),0)</f>
        <v>#DIV/0!</v>
      </c>
      <c r="G17" s="8" t="e">
        <f t="shared" ref="G17:G18" si="27">ROUND((E17/C17),0)</f>
        <v>#DIV/0!</v>
      </c>
      <c r="H17" s="12" t="e">
        <f t="shared" ref="H17:H18" si="28">ROUND((E17/D17),0)</f>
        <v>#DIV/0!</v>
      </c>
      <c r="I17" s="4" t="e">
        <f>#REF!</f>
        <v>#REF!</v>
      </c>
      <c r="J17" s="4">
        <f t="shared" ref="J17:J18" si="29">S17</f>
        <v>0</v>
      </c>
      <c r="O17">
        <v>0</v>
      </c>
      <c r="P17">
        <f t="shared" ref="P17:P18" si="30">O17/1.2</f>
        <v>0</v>
      </c>
      <c r="Q17" s="13">
        <f t="shared" ref="Q17:Q18" si="31">P17/1.2</f>
        <v>0</v>
      </c>
      <c r="R17" s="2">
        <v>0</v>
      </c>
      <c r="S17" s="15"/>
      <c r="T17" s="15"/>
    </row>
    <row r="18" spans="1:26" x14ac:dyDescent="0.25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8" t="e">
        <f t="shared" si="26"/>
        <v>#DIV/0!</v>
      </c>
      <c r="G18" s="8" t="e">
        <f t="shared" si="27"/>
        <v>#DIV/0!</v>
      </c>
      <c r="H18" s="12" t="e">
        <f t="shared" si="28"/>
        <v>#DIV/0!</v>
      </c>
      <c r="I18" s="4" t="e">
        <f>#REF!</f>
        <v>#REF!</v>
      </c>
      <c r="J18" s="4">
        <f t="shared" si="29"/>
        <v>0</v>
      </c>
      <c r="O18">
        <v>0</v>
      </c>
      <c r="P18">
        <f t="shared" si="30"/>
        <v>0</v>
      </c>
      <c r="Q18" s="13">
        <f t="shared" si="31"/>
        <v>0</v>
      </c>
      <c r="R18" s="2">
        <v>0</v>
      </c>
      <c r="S18" s="15"/>
      <c r="T18" s="15"/>
    </row>
    <row r="21" spans="1:26" ht="16.5" x14ac:dyDescent="0.3">
      <c r="C21" s="27" t="s">
        <v>14</v>
      </c>
      <c r="D21" s="18"/>
      <c r="E21" s="39"/>
      <c r="F21" s="45" t="s">
        <v>13</v>
      </c>
      <c r="H21"/>
      <c r="Q21"/>
      <c r="R21" s="9"/>
      <c r="S21" s="9"/>
      <c r="T21" s="9"/>
      <c r="U21" s="9"/>
    </row>
    <row r="22" spans="1:26" ht="16.5" x14ac:dyDescent="0.3">
      <c r="C22" s="27" t="s">
        <v>15</v>
      </c>
      <c r="D22" s="18">
        <v>2024</v>
      </c>
      <c r="E22" s="39"/>
      <c r="F22" s="6" t="s">
        <v>33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6" ht="16.5" x14ac:dyDescent="0.3">
      <c r="C23" s="28" t="s">
        <v>16</v>
      </c>
      <c r="D23" s="29">
        <v>2007</v>
      </c>
      <c r="E23" s="39"/>
      <c r="F23" t="s">
        <v>34</v>
      </c>
      <c r="Q23"/>
      <c r="R23" s="9"/>
      <c r="S23" s="9"/>
      <c r="T23" s="9"/>
      <c r="U23" s="9"/>
      <c r="W23" s="9"/>
      <c r="X23" s="9"/>
      <c r="Y23" s="9"/>
      <c r="Z23" s="9"/>
    </row>
    <row r="24" spans="1:26" ht="20.25" customHeight="1" x14ac:dyDescent="0.3">
      <c r="C24" s="30" t="s">
        <v>17</v>
      </c>
      <c r="D24" s="29">
        <f>D22-D23</f>
        <v>17</v>
      </c>
      <c r="E24" s="39"/>
      <c r="G24" s="13"/>
      <c r="Q24"/>
      <c r="R24" s="9"/>
      <c r="S24" s="9"/>
      <c r="T24" s="9"/>
      <c r="U24" s="9"/>
      <c r="W24" s="9"/>
      <c r="X24" s="9"/>
      <c r="Y24" s="9"/>
      <c r="Z24" s="9"/>
    </row>
    <row r="25" spans="1:26" ht="16.5" x14ac:dyDescent="0.3">
      <c r="C25" s="31"/>
      <c r="D25" s="29">
        <f>D24-60</f>
        <v>-43</v>
      </c>
      <c r="E25" s="39"/>
      <c r="F25" s="4"/>
      <c r="G25" s="13"/>
      <c r="I25" s="13"/>
      <c r="J25" s="13"/>
      <c r="K25" s="13"/>
      <c r="L25" s="13"/>
      <c r="M25" s="13"/>
      <c r="N25" s="13"/>
      <c r="O25" s="13"/>
      <c r="P25" s="13"/>
      <c r="R25" s="13"/>
      <c r="S25" s="13"/>
      <c r="T25" s="13"/>
      <c r="U25" s="13"/>
      <c r="W25" s="9"/>
      <c r="X25" s="9"/>
      <c r="Y25" s="9"/>
      <c r="Z25" s="9"/>
    </row>
    <row r="26" spans="1:26" ht="16.5" x14ac:dyDescent="0.3">
      <c r="C26" s="31" t="s">
        <v>18</v>
      </c>
      <c r="D26" s="32">
        <f>874*2800</f>
        <v>2447200</v>
      </c>
      <c r="E26" s="40"/>
      <c r="W26" s="9"/>
      <c r="X26" s="9"/>
      <c r="Y26" s="9"/>
      <c r="Z26" s="9"/>
    </row>
    <row r="27" spans="1:26" ht="27.75" customHeight="1" x14ac:dyDescent="0.3">
      <c r="C27" s="31" t="s">
        <v>19</v>
      </c>
      <c r="D27" s="29"/>
      <c r="E27" s="39"/>
      <c r="F27" s="16"/>
      <c r="W27" s="13"/>
      <c r="X27" s="9"/>
      <c r="Y27" s="9"/>
      <c r="Z27" s="9"/>
    </row>
    <row r="28" spans="1:26" ht="16.5" x14ac:dyDescent="0.3">
      <c r="C28" s="31" t="s">
        <v>20</v>
      </c>
      <c r="D28" s="33">
        <f>100-10</f>
        <v>90</v>
      </c>
      <c r="E28" s="39"/>
      <c r="H28"/>
      <c r="I28" s="13"/>
      <c r="S28" s="9"/>
      <c r="T28" s="9"/>
      <c r="U28" s="9"/>
      <c r="V28" s="9"/>
      <c r="W28" s="9"/>
      <c r="X28" s="9"/>
      <c r="Y28" s="9"/>
      <c r="Z28" s="9"/>
    </row>
    <row r="29" spans="1:26" ht="16.5" x14ac:dyDescent="0.3">
      <c r="C29" s="27" t="s">
        <v>28</v>
      </c>
      <c r="D29" s="29">
        <f>(100-10)*D24/60</f>
        <v>25.5</v>
      </c>
      <c r="E29" s="39"/>
      <c r="F29" s="4" t="s">
        <v>32</v>
      </c>
      <c r="G29" s="46"/>
      <c r="H29" s="47"/>
      <c r="I29" s="24"/>
      <c r="S29" s="9"/>
      <c r="T29" s="9"/>
      <c r="U29" s="9"/>
      <c r="V29" s="9"/>
      <c r="W29" s="9"/>
      <c r="X29" s="9"/>
      <c r="Y29" s="9"/>
      <c r="Z29" s="9"/>
    </row>
    <row r="30" spans="1:26" ht="16.5" x14ac:dyDescent="0.3">
      <c r="C30" s="27"/>
      <c r="D30" s="34">
        <f>D29%</f>
        <v>0.255</v>
      </c>
      <c r="E30" s="39"/>
      <c r="S30" s="9"/>
      <c r="T30" s="9"/>
      <c r="U30" s="9"/>
      <c r="V30" s="9"/>
      <c r="W30" s="9"/>
      <c r="X30" s="9"/>
      <c r="Y30" s="9"/>
      <c r="Z30" s="9"/>
    </row>
    <row r="31" spans="1:26" ht="16.5" x14ac:dyDescent="0.3">
      <c r="C31" s="27" t="s">
        <v>21</v>
      </c>
      <c r="D31" s="19">
        <f>ROUND((D26*D30),0)</f>
        <v>624036</v>
      </c>
      <c r="E31" s="41"/>
      <c r="S31" s="9"/>
      <c r="T31" s="9"/>
      <c r="U31" s="9"/>
      <c r="V31" s="9"/>
      <c r="W31" s="9"/>
      <c r="X31" s="9"/>
      <c r="Y31" s="9"/>
      <c r="Z31" s="9"/>
    </row>
    <row r="32" spans="1:26" ht="16.5" x14ac:dyDescent="0.3">
      <c r="C32" s="27" t="s">
        <v>29</v>
      </c>
      <c r="D32" s="19">
        <v>728</v>
      </c>
      <c r="S32" s="9"/>
      <c r="T32" s="9"/>
      <c r="U32" s="9"/>
      <c r="V32" s="9"/>
      <c r="W32" s="9"/>
      <c r="X32" s="9"/>
      <c r="Y32" s="9"/>
      <c r="Z32" s="9"/>
    </row>
    <row r="33" spans="3:26" ht="16.5" x14ac:dyDescent="0.3">
      <c r="C33" s="31" t="s">
        <v>22</v>
      </c>
      <c r="D33" s="29">
        <v>18000</v>
      </c>
      <c r="E33" s="50" t="s">
        <v>35</v>
      </c>
      <c r="F33">
        <v>673</v>
      </c>
      <c r="S33" s="9"/>
      <c r="T33" s="9"/>
      <c r="U33" s="9"/>
      <c r="V33" s="9"/>
      <c r="W33" s="9"/>
      <c r="X33" s="9"/>
      <c r="Y33" s="9"/>
      <c r="Z33" s="9"/>
    </row>
    <row r="34" spans="3:26" ht="16.5" x14ac:dyDescent="0.3">
      <c r="C34" s="31" t="s">
        <v>23</v>
      </c>
      <c r="D34" s="32">
        <f>D33*D32</f>
        <v>13104000</v>
      </c>
      <c r="E34" s="51" t="s">
        <v>36</v>
      </c>
      <c r="F34">
        <v>55</v>
      </c>
      <c r="S34" s="9"/>
      <c r="T34" s="9"/>
      <c r="U34" s="9"/>
      <c r="V34" s="9"/>
      <c r="W34" s="9"/>
      <c r="X34" s="9"/>
      <c r="Y34" s="9"/>
      <c r="Z34" s="9"/>
    </row>
    <row r="35" spans="3:26" ht="16.5" x14ac:dyDescent="0.3">
      <c r="C35" s="35" t="s">
        <v>24</v>
      </c>
      <c r="D35" s="36">
        <f>D34-D31</f>
        <v>12479964</v>
      </c>
      <c r="E35" s="48" t="s">
        <v>37</v>
      </c>
      <c r="F35" s="6">
        <f>F33+F34</f>
        <v>728</v>
      </c>
      <c r="H35" s="14"/>
      <c r="I35" s="6"/>
      <c r="J35" s="6"/>
      <c r="K35" s="6"/>
      <c r="L35" s="6"/>
      <c r="M35" s="6"/>
      <c r="N35" s="6"/>
      <c r="O35" s="6"/>
      <c r="P35" s="6"/>
      <c r="S35" s="9"/>
      <c r="T35" s="9"/>
      <c r="U35" s="9"/>
      <c r="V35" s="9"/>
      <c r="W35" s="9"/>
      <c r="X35" s="9"/>
      <c r="Y35" s="9"/>
      <c r="Z35" s="9"/>
    </row>
    <row r="36" spans="3:26" ht="16.5" x14ac:dyDescent="0.3">
      <c r="C36" s="35" t="s">
        <v>25</v>
      </c>
      <c r="D36" s="58">
        <f>D35*0.9</f>
        <v>11231967.6</v>
      </c>
      <c r="G36" s="49"/>
      <c r="S36" s="9"/>
      <c r="T36" s="9"/>
      <c r="U36" s="9"/>
      <c r="V36" s="9"/>
      <c r="W36" s="9"/>
      <c r="X36" s="9"/>
      <c r="Y36" s="9"/>
      <c r="Z36" s="9"/>
    </row>
    <row r="37" spans="3:26" ht="16.5" x14ac:dyDescent="0.3">
      <c r="C37" s="37" t="s">
        <v>26</v>
      </c>
      <c r="D37" s="59">
        <f>D35*0.8</f>
        <v>9983971.2000000011</v>
      </c>
      <c r="S37" s="9"/>
      <c r="T37" s="9"/>
      <c r="U37" s="9"/>
      <c r="V37" s="9"/>
      <c r="W37" s="9"/>
      <c r="X37" s="9"/>
      <c r="Y37" s="9"/>
      <c r="Z37" s="9"/>
    </row>
    <row r="38" spans="3:26" ht="16.5" x14ac:dyDescent="0.3">
      <c r="C38" s="35" t="s">
        <v>27</v>
      </c>
      <c r="D38" s="38">
        <f>D35*0.025/12</f>
        <v>25999.925000000003</v>
      </c>
      <c r="E38" s="50" t="s">
        <v>38</v>
      </c>
      <c r="F38">
        <f>F35*1.2</f>
        <v>873.6</v>
      </c>
      <c r="S38" s="9"/>
      <c r="T38" s="10"/>
      <c r="U38" s="9"/>
      <c r="V38" s="9"/>
      <c r="W38" s="9"/>
      <c r="X38" s="9"/>
      <c r="Y38" s="9"/>
      <c r="Z38" s="9"/>
    </row>
    <row r="39" spans="3:26" ht="16.5" x14ac:dyDescent="0.3">
      <c r="C39" s="42"/>
      <c r="D39" s="43"/>
      <c r="S39" s="10"/>
      <c r="T39" s="9"/>
      <c r="U39" s="9"/>
      <c r="V39" s="9"/>
      <c r="W39" s="9"/>
      <c r="X39" s="9"/>
      <c r="Y39" s="9"/>
      <c r="Z39" s="9"/>
    </row>
    <row r="40" spans="3:26" x14ac:dyDescent="0.25">
      <c r="S40" s="9"/>
      <c r="T40" s="9"/>
      <c r="U40" s="9"/>
      <c r="V40" s="9">
        <f>2.5*4.5</f>
        <v>11.25</v>
      </c>
      <c r="W40" s="9"/>
      <c r="X40" s="9"/>
      <c r="Y40" s="9"/>
      <c r="Z40" s="9"/>
    </row>
    <row r="43" spans="3:26" x14ac:dyDescent="0.25">
      <c r="E43" s="49">
        <f>D35/874</f>
        <v>14279.135011441647</v>
      </c>
    </row>
    <row r="46" spans="3:26" x14ac:dyDescent="0.25">
      <c r="I46" s="60">
        <v>117800</v>
      </c>
      <c r="J46" s="60"/>
      <c r="K46" s="60"/>
      <c r="L46" s="60"/>
      <c r="M46" s="60"/>
      <c r="N46" s="60"/>
      <c r="O46" s="60"/>
      <c r="P46" s="60">
        <v>874</v>
      </c>
      <c r="R46">
        <f>100-17</f>
        <v>83</v>
      </c>
    </row>
    <row r="47" spans="3:26" x14ac:dyDescent="0.25">
      <c r="I47" s="60">
        <f>I46/100*110</f>
        <v>129580</v>
      </c>
      <c r="J47" s="61">
        <f>I47/10.764</f>
        <v>12038.275733927909</v>
      </c>
      <c r="K47" s="60"/>
      <c r="L47" s="60"/>
      <c r="M47" s="60"/>
      <c r="N47" s="60"/>
      <c r="O47" s="60"/>
      <c r="P47" s="60">
        <v>10660</v>
      </c>
    </row>
    <row r="48" spans="3:26" x14ac:dyDescent="0.25">
      <c r="I48" s="60"/>
      <c r="J48" s="61"/>
      <c r="K48" s="60"/>
      <c r="L48" s="60"/>
      <c r="M48" s="60"/>
      <c r="N48" s="60"/>
      <c r="O48" s="60"/>
      <c r="P48" s="60">
        <f>P47*P46</f>
        <v>9316840</v>
      </c>
    </row>
    <row r="49" spans="9:16" x14ac:dyDescent="0.25">
      <c r="I49" s="60">
        <v>42300</v>
      </c>
      <c r="J49" s="61"/>
      <c r="K49" s="60"/>
      <c r="L49" s="60"/>
      <c r="M49" s="60"/>
      <c r="N49" s="60"/>
      <c r="O49" s="60"/>
      <c r="P49" s="60"/>
    </row>
    <row r="50" spans="9:16" x14ac:dyDescent="0.25">
      <c r="I50" s="60"/>
      <c r="J50" s="61"/>
      <c r="K50" s="60"/>
      <c r="L50" s="60"/>
      <c r="M50" s="60"/>
      <c r="N50" s="60"/>
      <c r="O50" s="60"/>
      <c r="P50" s="60">
        <f>I47-I46</f>
        <v>11780</v>
      </c>
    </row>
    <row r="51" spans="9:16" x14ac:dyDescent="0.25">
      <c r="I51" s="60">
        <f>I47-I49</f>
        <v>87280</v>
      </c>
      <c r="J51" s="61"/>
      <c r="K51" s="60"/>
      <c r="L51" s="60"/>
      <c r="M51" s="60"/>
      <c r="N51" s="60"/>
      <c r="O51" s="60"/>
      <c r="P51" s="60"/>
    </row>
    <row r="52" spans="9:16" x14ac:dyDescent="0.25">
      <c r="I52" s="60">
        <f>I51*83%</f>
        <v>72442.399999999994</v>
      </c>
      <c r="J52" s="61"/>
      <c r="K52" s="60"/>
      <c r="L52" s="60"/>
      <c r="M52" s="60"/>
      <c r="N52" s="60"/>
      <c r="O52" s="60"/>
      <c r="P52" s="60"/>
    </row>
    <row r="53" spans="9:16" x14ac:dyDescent="0.25">
      <c r="I53" s="60"/>
      <c r="J53" s="61"/>
      <c r="K53" s="60"/>
      <c r="L53" s="60"/>
      <c r="M53" s="60"/>
      <c r="N53" s="60"/>
      <c r="O53" s="60"/>
      <c r="P53" s="60"/>
    </row>
    <row r="54" spans="9:16" x14ac:dyDescent="0.25">
      <c r="I54" s="61">
        <f>I52+I49</f>
        <v>114742.39999999999</v>
      </c>
      <c r="J54" s="61">
        <f>I54/10.764</f>
        <v>10659.82905982906</v>
      </c>
      <c r="K54" s="60"/>
      <c r="L54" s="60"/>
      <c r="M54" s="60"/>
      <c r="N54" s="60"/>
      <c r="O54" s="60"/>
      <c r="P54" s="60"/>
    </row>
    <row r="55" spans="9:16" x14ac:dyDescent="0.25">
      <c r="I55" s="60"/>
      <c r="J55" s="60"/>
      <c r="K55" s="60"/>
      <c r="L55" s="60"/>
      <c r="M55" s="60"/>
      <c r="N55" s="60"/>
      <c r="O55" s="60"/>
      <c r="P55" s="60"/>
    </row>
    <row r="67" spans="4:8" x14ac:dyDescent="0.25">
      <c r="D67">
        <v>16.82</v>
      </c>
      <c r="E67">
        <v>9.9499999999999993</v>
      </c>
      <c r="F67">
        <f>E67*D67</f>
        <v>167.35899999999998</v>
      </c>
    </row>
    <row r="68" spans="4:8" x14ac:dyDescent="0.25">
      <c r="D68">
        <v>5.65</v>
      </c>
      <c r="E68">
        <v>7.22</v>
      </c>
      <c r="F68">
        <f t="shared" ref="F68:F74" si="32">E68*D68</f>
        <v>40.792999999999999</v>
      </c>
    </row>
    <row r="69" spans="4:8" x14ac:dyDescent="0.25">
      <c r="D69">
        <v>9.75</v>
      </c>
      <c r="E69">
        <v>7.59</v>
      </c>
      <c r="F69">
        <f t="shared" si="32"/>
        <v>74.002499999999998</v>
      </c>
    </row>
    <row r="70" spans="4:8" x14ac:dyDescent="0.25">
      <c r="D70">
        <v>4.3099999999999996</v>
      </c>
      <c r="E70">
        <v>8.8000000000000007</v>
      </c>
      <c r="F70">
        <f t="shared" si="32"/>
        <v>37.927999999999997</v>
      </c>
    </row>
    <row r="71" spans="4:8" x14ac:dyDescent="0.25">
      <c r="D71">
        <v>7.2</v>
      </c>
      <c r="E71">
        <v>3.89</v>
      </c>
      <c r="F71">
        <f t="shared" si="32"/>
        <v>28.008000000000003</v>
      </c>
    </row>
    <row r="72" spans="4:8" x14ac:dyDescent="0.25">
      <c r="D72">
        <v>14.2</v>
      </c>
      <c r="E72">
        <v>3.14</v>
      </c>
      <c r="F72">
        <f t="shared" si="32"/>
        <v>44.588000000000001</v>
      </c>
      <c r="G72" t="s">
        <v>42</v>
      </c>
      <c r="H72" s="13">
        <v>633</v>
      </c>
    </row>
    <row r="73" spans="4:8" x14ac:dyDescent="0.25">
      <c r="D73">
        <v>11.22</v>
      </c>
      <c r="E73">
        <v>9.52</v>
      </c>
      <c r="F73">
        <f t="shared" si="32"/>
        <v>106.81440000000001</v>
      </c>
      <c r="G73" t="s">
        <v>39</v>
      </c>
      <c r="H73" s="13">
        <v>24</v>
      </c>
    </row>
    <row r="74" spans="4:8" x14ac:dyDescent="0.25">
      <c r="D74">
        <v>13.33</v>
      </c>
      <c r="E74">
        <v>10.039999999999999</v>
      </c>
      <c r="F74">
        <f t="shared" si="32"/>
        <v>133.83319999999998</v>
      </c>
      <c r="G74" t="s">
        <v>40</v>
      </c>
      <c r="H74" s="13">
        <v>22</v>
      </c>
    </row>
    <row r="75" spans="4:8" x14ac:dyDescent="0.25">
      <c r="F75">
        <f>SUM(F67:F74)</f>
        <v>633.3261</v>
      </c>
      <c r="G75" t="s">
        <v>41</v>
      </c>
      <c r="H75" s="13">
        <v>31</v>
      </c>
    </row>
    <row r="76" spans="4:8" x14ac:dyDescent="0.25">
      <c r="H76" s="13">
        <f>SUM(H72:H75)</f>
        <v>710</v>
      </c>
    </row>
    <row r="78" spans="4:8" x14ac:dyDescent="0.25">
      <c r="D78">
        <v>1.84</v>
      </c>
      <c r="E78">
        <v>6.68</v>
      </c>
      <c r="F78">
        <f>E78*D78</f>
        <v>12.2912</v>
      </c>
    </row>
    <row r="79" spans="4:8" x14ac:dyDescent="0.25">
      <c r="D79">
        <v>5.76</v>
      </c>
      <c r="E79">
        <v>2.02</v>
      </c>
      <c r="F79">
        <f t="shared" ref="F79:F85" si="33">E79*D79</f>
        <v>11.635199999999999</v>
      </c>
    </row>
    <row r="80" spans="4:8" x14ac:dyDescent="0.25">
      <c r="F80">
        <f>SUM(F78:F79)</f>
        <v>23.926400000000001</v>
      </c>
      <c r="G80" t="s">
        <v>39</v>
      </c>
    </row>
    <row r="82" spans="4:7" x14ac:dyDescent="0.25">
      <c r="D82">
        <v>4.96</v>
      </c>
      <c r="E82">
        <v>4.5199999999999996</v>
      </c>
      <c r="F82">
        <f t="shared" si="33"/>
        <v>22.419199999999996</v>
      </c>
      <c r="G82" t="s">
        <v>40</v>
      </c>
    </row>
    <row r="85" spans="4:7" x14ac:dyDescent="0.25">
      <c r="D85">
        <v>9.8699999999999992</v>
      </c>
      <c r="E85">
        <v>3.1</v>
      </c>
      <c r="F85">
        <f t="shared" si="33"/>
        <v>30.596999999999998</v>
      </c>
      <c r="G85" t="s">
        <v>41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1" sqref="Q3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N53" sqref="N53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Sheet11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</cp:lastModifiedBy>
  <cp:lastPrinted>2019-11-05T06:14:02Z</cp:lastPrinted>
  <dcterms:created xsi:type="dcterms:W3CDTF">2018-02-17T10:36:41Z</dcterms:created>
  <dcterms:modified xsi:type="dcterms:W3CDTF">2024-05-08T08:47:25Z</dcterms:modified>
</cp:coreProperties>
</file>