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3554BB7-EBE2-4691-9D33-5DD4027DA4F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5" l="1"/>
  <c r="J21" i="5"/>
  <c r="I21" i="5"/>
  <c r="D35" i="5"/>
  <c r="D33" i="5"/>
  <c r="I19" i="5"/>
  <c r="E41" i="5"/>
  <c r="E39" i="5"/>
  <c r="J9" i="5"/>
  <c r="L42" i="5"/>
  <c r="I32" i="5" l="1"/>
  <c r="G40" i="5"/>
  <c r="M40" i="5"/>
  <c r="G39" i="5"/>
  <c r="I36" i="5"/>
  <c r="J44" i="5"/>
  <c r="K44" i="5" s="1"/>
  <c r="G44" i="5"/>
  <c r="K43" i="5"/>
  <c r="J43" i="5"/>
  <c r="G43" i="5"/>
  <c r="L9" i="5"/>
  <c r="B19" i="5" l="1"/>
  <c r="I35" i="5"/>
  <c r="I34" i="5"/>
  <c r="J42" i="5"/>
  <c r="K42" i="5" s="1"/>
  <c r="G42" i="5"/>
  <c r="J41" i="5"/>
  <c r="G41" i="5"/>
  <c r="J40" i="5"/>
  <c r="L40" i="5" s="1"/>
  <c r="J39" i="5"/>
  <c r="L39" i="5" s="1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K39" i="5" l="1"/>
  <c r="B8" i="5"/>
  <c r="B13" i="5"/>
  <c r="B14" i="5" s="1"/>
  <c r="B15" i="5" s="1"/>
  <c r="B20" i="5" s="1"/>
  <c r="K41" i="5"/>
  <c r="L41" i="5"/>
  <c r="K40" i="5"/>
  <c r="B25" i="5" l="1"/>
  <c r="B23" i="5"/>
  <c r="B21" i="5"/>
  <c r="B22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<sst xmlns="http://schemas.openxmlformats.org/spreadsheetml/2006/main" count="26" uniqueCount="26">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</sst>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2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0" fillId="0" borderId="2" xfId="0" applyBorder="1"/>
    <xf numFmtId="0" fontId="5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333932</xdr:colOff>
      <xdr:row>26</xdr:row>
      <xdr:rowOff>691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26220E-DB20-4D76-B6C9-9E5D78C33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91532" cy="495369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210090</xdr:colOff>
      <xdr:row>25</xdr:row>
      <xdr:rowOff>143533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F31683-EF02-4C45-8AC4-8DA80B371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867690" cy="47155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40318</xdr:colOff>
      <xdr:row>44</xdr:row>
      <xdr:rowOff>125012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9DFF3D-D33F-4FCA-A504-BD06E302E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9918" cy="8507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21265</xdr:colOff>
      <xdr:row>44</xdr:row>
      <xdr:rowOff>77381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4EC3E0-9E77-44C2-BB23-A9C51F3EF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70865" cy="8459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39722</xdr:colOff>
      <xdr:row>40</xdr:row>
      <xdr:rowOff>134432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0EF2B9D-D525-4740-A475-2EF91D7ED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22122" cy="7754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582978</xdr:colOff>
      <xdr:row>41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58AC1C-1A68-4E87-B0DF-6C3129049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94178" cy="7925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602031</xdr:colOff>
      <xdr:row>43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B2E934-57BC-4027-B844-A56645AD0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13231" cy="82498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477933</xdr:colOff>
      <xdr:row>88</xdr:row>
      <xdr:rowOff>29722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0303960-1EE6-4CCC-A657-34929148D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2060333" cy="8221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M44"/>
  <sheetViews>
    <sheetView tabSelected="1" workbookViewId="0">
      <selection activeCell="O29" sqref="O29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2" x14ac:dyDescent="0.25">
      <c r="A3" s="3"/>
      <c r="B3" s="3"/>
      <c r="C3" s="3"/>
      <c r="D3" s="16"/>
    </row>
    <row r="4" spans="1:12" ht="16.5" x14ac:dyDescent="0.3">
      <c r="A4" s="14"/>
      <c r="B4" s="15"/>
      <c r="C4" s="17"/>
      <c r="D4" s="17"/>
    </row>
    <row r="5" spans="1:12" ht="16.5" x14ac:dyDescent="0.3">
      <c r="A5" s="4" t="s">
        <v>4</v>
      </c>
      <c r="B5" s="4">
        <v>2024</v>
      </c>
      <c r="C5" s="4"/>
      <c r="D5" s="3"/>
      <c r="I5" s="3" t="s">
        <v>1</v>
      </c>
      <c r="J5" s="3"/>
      <c r="K5" s="3"/>
      <c r="L5" s="3"/>
    </row>
    <row r="6" spans="1:12" ht="16.5" x14ac:dyDescent="0.3">
      <c r="A6" s="4" t="s">
        <v>5</v>
      </c>
      <c r="B6" s="4">
        <v>2011</v>
      </c>
      <c r="C6" s="4"/>
      <c r="D6" s="3"/>
      <c r="I6" s="3">
        <v>2011</v>
      </c>
      <c r="J6" s="3">
        <v>2024</v>
      </c>
      <c r="K6" s="3">
        <f>J6-I6</f>
        <v>13</v>
      </c>
      <c r="L6" s="3">
        <f>K6-60</f>
        <v>-47</v>
      </c>
    </row>
    <row r="7" spans="1:12" ht="16.5" x14ac:dyDescent="0.3">
      <c r="A7" s="4" t="s">
        <v>6</v>
      </c>
      <c r="B7" s="4">
        <f>B5-B6</f>
        <v>13</v>
      </c>
      <c r="C7" s="4"/>
      <c r="D7" s="3"/>
      <c r="I7" s="3"/>
      <c r="J7" s="3"/>
      <c r="K7" s="3"/>
    </row>
    <row r="8" spans="1:12" ht="16.5" x14ac:dyDescent="0.3">
      <c r="A8" s="4"/>
      <c r="B8" s="4">
        <f>B7-60</f>
        <v>-47</v>
      </c>
      <c r="C8" s="4"/>
      <c r="D8" s="3"/>
      <c r="H8" s="12"/>
      <c r="I8" s="13" t="s">
        <v>24</v>
      </c>
      <c r="J8" s="13" t="s">
        <v>23</v>
      </c>
      <c r="K8" s="13"/>
      <c r="L8">
        <v>30250</v>
      </c>
    </row>
    <row r="9" spans="1:12" ht="16.5" x14ac:dyDescent="0.3">
      <c r="A9" s="4" t="s">
        <v>7</v>
      </c>
      <c r="B9" s="8">
        <f>560*2500</f>
        <v>1400000</v>
      </c>
      <c r="C9" s="8"/>
      <c r="D9" s="7"/>
      <c r="H9" s="12"/>
      <c r="I9" s="13"/>
      <c r="J9" s="13">
        <f>52.04*10.764</f>
        <v>560.15855999999997</v>
      </c>
      <c r="K9" s="13"/>
      <c r="L9">
        <f>L8/10.764</f>
        <v>2810.2935711631367</v>
      </c>
    </row>
    <row r="10" spans="1:12" ht="16.5" x14ac:dyDescent="0.3">
      <c r="A10" s="4" t="s">
        <v>8</v>
      </c>
      <c r="B10" s="4"/>
      <c r="C10" s="4"/>
      <c r="D10" s="3"/>
      <c r="H10" s="12"/>
      <c r="I10" s="13"/>
      <c r="J10" s="13"/>
      <c r="K10" s="13"/>
    </row>
    <row r="11" spans="1:12" ht="16.5" x14ac:dyDescent="0.3">
      <c r="A11" s="4"/>
      <c r="B11" s="4"/>
      <c r="C11" s="4"/>
      <c r="D11" s="3"/>
      <c r="H11" s="12"/>
      <c r="I11" s="13"/>
      <c r="J11" s="13"/>
      <c r="K11" s="13"/>
    </row>
    <row r="12" spans="1:12" ht="16.5" x14ac:dyDescent="0.3">
      <c r="A12" s="4" t="s">
        <v>9</v>
      </c>
      <c r="B12" s="4">
        <f>100-10</f>
        <v>90</v>
      </c>
      <c r="C12" s="4"/>
      <c r="D12" s="3"/>
      <c r="I12" s="3"/>
      <c r="J12" s="3"/>
      <c r="K12" s="3"/>
    </row>
    <row r="13" spans="1:12" ht="16.5" x14ac:dyDescent="0.3">
      <c r="A13" s="4" t="s">
        <v>10</v>
      </c>
      <c r="B13" s="4">
        <f>B12*B7/60</f>
        <v>19.5</v>
      </c>
      <c r="C13" s="4"/>
      <c r="D13" s="3"/>
    </row>
    <row r="14" spans="1:12" ht="16.5" x14ac:dyDescent="0.3">
      <c r="A14" s="4"/>
      <c r="B14" s="9">
        <f>B13%</f>
        <v>0.19500000000000001</v>
      </c>
      <c r="C14" s="9"/>
      <c r="D14" s="18"/>
    </row>
    <row r="15" spans="1:12" ht="16.5" x14ac:dyDescent="0.3">
      <c r="A15" s="4" t="s">
        <v>11</v>
      </c>
      <c r="B15" s="8">
        <f>ROUND((B9*B14),0)</f>
        <v>273000</v>
      </c>
      <c r="C15" s="8"/>
      <c r="D15" s="8"/>
    </row>
    <row r="16" spans="1:12" ht="16.5" x14ac:dyDescent="0.3">
      <c r="A16" s="4"/>
      <c r="B16" s="8"/>
      <c r="C16" s="8"/>
      <c r="D16" s="8"/>
    </row>
    <row r="17" spans="1:10" ht="16.5" x14ac:dyDescent="0.3">
      <c r="A17" s="4" t="s">
        <v>2</v>
      </c>
      <c r="B17" s="8">
        <v>560</v>
      </c>
      <c r="C17" s="8"/>
      <c r="D17" s="7"/>
      <c r="I17" t="s">
        <v>25</v>
      </c>
    </row>
    <row r="18" spans="1:10" ht="16.5" x14ac:dyDescent="0.3">
      <c r="A18" s="4" t="s">
        <v>22</v>
      </c>
      <c r="B18" s="4">
        <v>13300</v>
      </c>
      <c r="C18" s="4"/>
      <c r="D18" s="3"/>
      <c r="I18">
        <v>486</v>
      </c>
    </row>
    <row r="19" spans="1:10" ht="16.5" x14ac:dyDescent="0.3">
      <c r="A19" s="4" t="s">
        <v>12</v>
      </c>
      <c r="B19" s="8">
        <f>B18*B17</f>
        <v>7448000</v>
      </c>
      <c r="C19" s="8"/>
      <c r="D19" s="7"/>
      <c r="I19">
        <f>I18*1.2</f>
        <v>583.19999999999993</v>
      </c>
    </row>
    <row r="20" spans="1:10" ht="16.5" x14ac:dyDescent="0.3">
      <c r="A20" s="10" t="s">
        <v>13</v>
      </c>
      <c r="B20" s="11">
        <f>B19-B15</f>
        <v>7175000</v>
      </c>
      <c r="C20" s="19"/>
      <c r="D20" s="19"/>
      <c r="I20">
        <v>12500</v>
      </c>
    </row>
    <row r="21" spans="1:10" ht="16.5" x14ac:dyDescent="0.3">
      <c r="A21" s="10" t="s">
        <v>14</v>
      </c>
      <c r="B21" s="11">
        <f>B20*0.9</f>
        <v>6457500</v>
      </c>
      <c r="C21" s="19"/>
      <c r="D21" s="19"/>
      <c r="I21">
        <f>I20*I19</f>
        <v>7289999.9999999991</v>
      </c>
      <c r="J21">
        <f>I21/560</f>
        <v>13017.857142857141</v>
      </c>
    </row>
    <row r="22" spans="1:10" ht="16.5" x14ac:dyDescent="0.3">
      <c r="A22" s="10" t="s">
        <v>15</v>
      </c>
      <c r="B22" s="11">
        <f>B20*0.8</f>
        <v>5740000</v>
      </c>
      <c r="C22" s="19"/>
      <c r="D22" s="19"/>
    </row>
    <row r="23" spans="1:10" ht="16.5" x14ac:dyDescent="0.3">
      <c r="A23" s="10" t="s">
        <v>16</v>
      </c>
      <c r="B23" s="11">
        <f>B20*0.025/12</f>
        <v>14947.916666666666</v>
      </c>
      <c r="C23" s="19"/>
      <c r="D23" s="19"/>
    </row>
    <row r="25" spans="1:10" x14ac:dyDescent="0.25">
      <c r="B25" s="1">
        <f>B20/560</f>
        <v>12812.5</v>
      </c>
      <c r="J25" s="21"/>
    </row>
    <row r="26" spans="1:10" x14ac:dyDescent="0.25">
      <c r="B26" s="1"/>
    </row>
    <row r="30" spans="1:10" x14ac:dyDescent="0.25">
      <c r="E30" t="s">
        <v>17</v>
      </c>
    </row>
    <row r="31" spans="1:10" x14ac:dyDescent="0.25">
      <c r="D31" s="3" t="s">
        <v>3</v>
      </c>
      <c r="E31" s="3" t="s">
        <v>18</v>
      </c>
      <c r="F31" s="3" t="s">
        <v>0</v>
      </c>
      <c r="G31" s="3" t="s">
        <v>19</v>
      </c>
      <c r="H31" s="3" t="s">
        <v>20</v>
      </c>
      <c r="I31" s="3"/>
    </row>
    <row r="32" spans="1:10" x14ac:dyDescent="0.25">
      <c r="D32" s="3">
        <v>510</v>
      </c>
      <c r="E32" s="5">
        <v>369</v>
      </c>
      <c r="F32" s="3">
        <v>6000000</v>
      </c>
      <c r="G32" s="3">
        <f t="shared" ref="G32:G37" si="0">F32/E32</f>
        <v>16260.162601626016</v>
      </c>
      <c r="H32" s="3">
        <f t="shared" ref="H32:H37" si="1">F32/D32</f>
        <v>11764.705882352941</v>
      </c>
      <c r="I32" s="3">
        <f>D32/E32</f>
        <v>1.3821138211382114</v>
      </c>
    </row>
    <row r="33" spans="4:13" x14ac:dyDescent="0.25">
      <c r="D33" s="3">
        <f>E33*1.2</f>
        <v>508.79999999999995</v>
      </c>
      <c r="E33" s="5">
        <v>424</v>
      </c>
      <c r="F33" s="3">
        <v>5800000</v>
      </c>
      <c r="G33" s="3">
        <f t="shared" si="0"/>
        <v>13679.245283018869</v>
      </c>
      <c r="H33" s="3">
        <f>G33/1.2</f>
        <v>11399.371069182391</v>
      </c>
      <c r="I33" s="3"/>
    </row>
    <row r="34" spans="4:13" x14ac:dyDescent="0.25">
      <c r="D34" s="3">
        <v>530</v>
      </c>
      <c r="E34" s="5"/>
      <c r="F34" s="7">
        <v>6500000</v>
      </c>
      <c r="G34" s="3" t="e">
        <f t="shared" si="0"/>
        <v>#DIV/0!</v>
      </c>
      <c r="H34" s="3">
        <f t="shared" si="1"/>
        <v>12264.150943396226</v>
      </c>
      <c r="I34" s="3" t="e">
        <f>D34/E34</f>
        <v>#DIV/0!</v>
      </c>
    </row>
    <row r="35" spans="4:13" x14ac:dyDescent="0.25">
      <c r="D35" s="3">
        <f>E35*1.2</f>
        <v>502.79999999999995</v>
      </c>
      <c r="E35" s="5">
        <v>419</v>
      </c>
      <c r="F35" s="7">
        <v>7000000</v>
      </c>
      <c r="G35" s="6">
        <f t="shared" si="0"/>
        <v>16706.443914081145</v>
      </c>
      <c r="H35" s="6">
        <f t="shared" si="1"/>
        <v>13922.036595067622</v>
      </c>
      <c r="I35" s="3">
        <f>D35/E35</f>
        <v>1.2</v>
      </c>
    </row>
    <row r="36" spans="4:13" x14ac:dyDescent="0.25">
      <c r="D36" s="3">
        <v>531</v>
      </c>
      <c r="E36" s="6">
        <v>380</v>
      </c>
      <c r="F36" s="7">
        <v>6800000</v>
      </c>
      <c r="G36" s="6">
        <f t="shared" si="0"/>
        <v>17894.736842105263</v>
      </c>
      <c r="H36" s="6">
        <f t="shared" si="1"/>
        <v>12806.0263653484</v>
      </c>
      <c r="I36" s="3">
        <f>D36/E36</f>
        <v>1.3973684210526316</v>
      </c>
    </row>
    <row r="37" spans="4:13" x14ac:dyDescent="0.25">
      <c r="D37" s="3"/>
      <c r="E37" s="6"/>
      <c r="F37" s="6"/>
      <c r="G37" s="6" t="e">
        <f t="shared" si="0"/>
        <v>#DIV/0!</v>
      </c>
      <c r="H37" s="6" t="e">
        <f t="shared" si="1"/>
        <v>#DIV/0!</v>
      </c>
      <c r="I37" s="3"/>
    </row>
    <row r="38" spans="4:13" x14ac:dyDescent="0.25">
      <c r="E38" t="s">
        <v>21</v>
      </c>
    </row>
    <row r="39" spans="4:13" x14ac:dyDescent="0.25">
      <c r="E39" s="3">
        <f>45.53*10.764</f>
        <v>490.08491999999995</v>
      </c>
      <c r="F39" s="2">
        <v>5800000</v>
      </c>
      <c r="G39" s="3">
        <f>F39/E39</f>
        <v>11834.683670740165</v>
      </c>
      <c r="H39">
        <v>406000</v>
      </c>
      <c r="I39">
        <v>30000</v>
      </c>
      <c r="J39" s="3">
        <f t="shared" ref="J39:J44" si="2">I39+H39+F39</f>
        <v>6236000</v>
      </c>
      <c r="K39" s="3">
        <f>J39/E39</f>
        <v>12724.325408747531</v>
      </c>
      <c r="L39" s="7" t="e">
        <f>J39/D39</f>
        <v>#DIV/0!</v>
      </c>
      <c r="M39" s="3"/>
    </row>
    <row r="40" spans="4:13" x14ac:dyDescent="0.25">
      <c r="E40" s="3"/>
      <c r="F40" s="2"/>
      <c r="G40" s="3" t="e">
        <f>F40/E40</f>
        <v>#DIV/0!</v>
      </c>
      <c r="H40">
        <v>294000</v>
      </c>
      <c r="I40">
        <v>30000</v>
      </c>
      <c r="J40" s="3">
        <f t="shared" si="2"/>
        <v>324000</v>
      </c>
      <c r="K40" s="3" t="e">
        <f t="shared" ref="K40:K44" si="3">J40/E40</f>
        <v>#DIV/0!</v>
      </c>
      <c r="L40" s="7" t="e">
        <f>J40/D40</f>
        <v>#DIV/0!</v>
      </c>
      <c r="M40" s="3" t="e">
        <f>F40/D40</f>
        <v>#DIV/0!</v>
      </c>
    </row>
    <row r="41" spans="4:13" x14ac:dyDescent="0.25">
      <c r="D41" s="3"/>
      <c r="E41" s="3">
        <f>39.49*10.764</f>
        <v>425.07035999999999</v>
      </c>
      <c r="F41" s="3">
        <v>4900000</v>
      </c>
      <c r="G41" s="3">
        <f t="shared" ref="G41:G44" si="4">F41/E41</f>
        <v>11527.503352621434</v>
      </c>
      <c r="H41" s="3">
        <v>294000</v>
      </c>
      <c r="I41" s="3">
        <v>30000</v>
      </c>
      <c r="J41" s="3">
        <f t="shared" si="2"/>
        <v>5224000</v>
      </c>
      <c r="K41" s="3">
        <f t="shared" si="3"/>
        <v>12289.730104917218</v>
      </c>
      <c r="L41" s="3" t="e">
        <f>J41/D41</f>
        <v>#DIV/0!</v>
      </c>
      <c r="M41" s="3"/>
    </row>
    <row r="42" spans="4:13" x14ac:dyDescent="0.25">
      <c r="D42" s="3"/>
      <c r="E42" s="3"/>
      <c r="F42" s="3">
        <v>29400000</v>
      </c>
      <c r="G42" s="3" t="e">
        <f t="shared" si="4"/>
        <v>#DIV/0!</v>
      </c>
      <c r="H42" s="3">
        <v>726000</v>
      </c>
      <c r="I42" s="3">
        <v>30000</v>
      </c>
      <c r="J42" s="3">
        <f t="shared" si="2"/>
        <v>30156000</v>
      </c>
      <c r="K42" s="3" t="e">
        <f t="shared" si="3"/>
        <v>#DIV/0!</v>
      </c>
      <c r="L42" s="3" t="e">
        <f>J42/D42</f>
        <v>#DIV/0!</v>
      </c>
      <c r="M42" s="3"/>
    </row>
    <row r="43" spans="4:13" x14ac:dyDescent="0.25">
      <c r="G43" s="3" t="e">
        <f t="shared" si="4"/>
        <v>#DIV/0!</v>
      </c>
      <c r="H43">
        <v>1200000</v>
      </c>
      <c r="I43" s="3">
        <v>30000</v>
      </c>
      <c r="J43" s="3">
        <f t="shared" si="2"/>
        <v>1230000</v>
      </c>
      <c r="K43" s="3" t="e">
        <f t="shared" si="3"/>
        <v>#DIV/0!</v>
      </c>
    </row>
    <row r="44" spans="4:13" x14ac:dyDescent="0.25">
      <c r="G44" s="20" t="e">
        <f t="shared" si="4"/>
        <v>#DIV/0!</v>
      </c>
      <c r="H44">
        <v>900000</v>
      </c>
      <c r="I44" s="3">
        <v>30000</v>
      </c>
      <c r="J44" s="3">
        <f t="shared" si="2"/>
        <v>930000</v>
      </c>
      <c r="K44" s="3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>
      <selection activeCell="H2" sqref="H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topLeftCell="A4"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2024-03-28T09:33:31Z</dcterms:modified>
</cp:coreProperties>
</file>