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MANJARI PAWAR MAYUR PAWAR - SBI\"/>
    </mc:Choice>
  </mc:AlternateContent>
  <xr:revisionPtr revIDLastSave="0" documentId="13_ncr:1_{7F5DB0FC-9EA4-4B0D-BDFA-B0CA02A76FD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F22" i="4" l="1"/>
  <c r="P6" i="4" l="1"/>
  <c r="B6" i="4" s="1"/>
  <c r="C6" i="4" s="1"/>
  <c r="D6" i="4" s="1"/>
  <c r="J6" i="4"/>
  <c r="I6" i="4"/>
  <c r="E6" i="4"/>
  <c r="A6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D14" i="4" s="1"/>
  <c r="J14" i="4"/>
  <c r="I14" i="4"/>
  <c r="E14" i="4"/>
  <c r="A14" i="4"/>
  <c r="P13" i="4"/>
  <c r="B13" i="4" s="1"/>
  <c r="C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Q11" i="4"/>
  <c r="B11" i="4" s="1"/>
  <c r="C11" i="4" s="1"/>
  <c r="D11" i="4" s="1"/>
  <c r="J11" i="4"/>
  <c r="I11" i="4"/>
  <c r="E11" i="4"/>
  <c r="A11" i="4"/>
  <c r="P10" i="4"/>
  <c r="B10" i="4" s="1"/>
  <c r="C10" i="4" s="1"/>
  <c r="D10" i="4" s="1"/>
  <c r="J10" i="4"/>
  <c r="I10" i="4"/>
  <c r="E10" i="4"/>
  <c r="A10" i="4"/>
  <c r="P9" i="4"/>
  <c r="B9" i="4" s="1"/>
  <c r="C9" i="4" s="1"/>
  <c r="D9" i="4" s="1"/>
  <c r="J9" i="4"/>
  <c r="I9" i="4"/>
  <c r="E9" i="4"/>
  <c r="A9" i="4"/>
  <c r="P7" i="4"/>
  <c r="Q7" i="4" s="1"/>
  <c r="B7" i="4" s="1"/>
  <c r="C7" i="4" s="1"/>
  <c r="J7" i="4"/>
  <c r="I7" i="4"/>
  <c r="E7" i="4"/>
  <c r="A7" i="4"/>
  <c r="P5" i="4"/>
  <c r="B5" i="4" s="1"/>
  <c r="C5" i="4" s="1"/>
  <c r="J5" i="4"/>
  <c r="I5" i="4"/>
  <c r="E5" i="4"/>
  <c r="A5" i="4"/>
  <c r="P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F7" i="4" l="1"/>
  <c r="H17" i="4"/>
  <c r="H16" i="4"/>
  <c r="H12" i="4"/>
  <c r="H11" i="4"/>
  <c r="H6" i="4"/>
  <c r="F6" i="4"/>
  <c r="G6" i="4"/>
  <c r="H9" i="4"/>
  <c r="H10" i="4"/>
  <c r="H14" i="4"/>
  <c r="H18" i="4"/>
  <c r="H15" i="4"/>
  <c r="D13" i="4"/>
  <c r="H13" i="4" s="1"/>
  <c r="G13" i="4"/>
  <c r="F9" i="4"/>
  <c r="F10" i="4"/>
  <c r="F11" i="4"/>
  <c r="F12" i="4"/>
  <c r="F13" i="4"/>
  <c r="F14" i="4"/>
  <c r="F15" i="4"/>
  <c r="F16" i="4"/>
  <c r="F17" i="4"/>
  <c r="F18" i="4"/>
  <c r="G10" i="4"/>
  <c r="G12" i="4"/>
  <c r="G14" i="4"/>
  <c r="G15" i="4"/>
  <c r="G16" i="4"/>
  <c r="G17" i="4"/>
  <c r="G18" i="4"/>
  <c r="G9" i="4"/>
  <c r="G11" i="4"/>
  <c r="D4" i="4"/>
  <c r="H4" i="4" s="1"/>
  <c r="G4" i="4"/>
  <c r="F4" i="4"/>
  <c r="D5" i="4"/>
  <c r="H5" i="4" s="1"/>
  <c r="G5" i="4"/>
  <c r="D3" i="4"/>
  <c r="H3" i="4" s="1"/>
  <c r="G3" i="4"/>
  <c r="F5" i="4"/>
  <c r="F3" i="4"/>
  <c r="D7" i="4"/>
  <c r="H7" i="4" s="1"/>
  <c r="G7" i="4"/>
  <c r="R29" i="4"/>
  <c r="Q29" i="4"/>
  <c r="W39" i="4"/>
  <c r="W23" i="4"/>
  <c r="W26" i="4" s="1"/>
  <c r="W27" i="4" s="1"/>
  <c r="W22" i="4"/>
  <c r="W21" i="4"/>
  <c r="W30" i="4" s="1"/>
  <c r="S29" i="4" l="1"/>
  <c r="S30" i="4" s="1"/>
  <c r="S32" i="4" s="1"/>
  <c r="W24" i="4"/>
  <c r="W28" i="4"/>
  <c r="W29" i="4" s="1"/>
  <c r="W32" i="4" s="1"/>
  <c r="W35" i="4" s="1"/>
  <c r="W36" i="4" s="1"/>
  <c r="S31" i="4" l="1"/>
  <c r="W41" i="4"/>
  <c r="W3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<sst xmlns="http://schemas.openxmlformats.org/spreadsheetml/2006/main" count="49" uniqueCount="43">
  <si>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</si>
  <si>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</si>
  <si>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</si>
  <si>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</si>
  <si>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</si>
  <si>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</si>
  <si>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</si>
  <si>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</si>
  <si>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</si>
  <si>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</si>
  <si>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</si>
  <si>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</si>
  <si>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</si>
  <si>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</si>
  <si>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</si>
  <si>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</si>
  <si>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</si>
  <si>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</si>
  <si>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</si>
  <si>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</si>
  <si>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</si>
  <si>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</si>
  <si>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</si>
  <si>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</si>
  <si>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</si>
  <si>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</si>
  <si>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</si>
  <si>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</si>
  <si>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</si>
  <si>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</si>
  <si>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</si>
  <si>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</si>
  <si>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</si>
  <si>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</si>
  <si>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</si>
  <si>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</si>
  <si>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</si>
  <si>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</si>
  <si>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</si>
  <si>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FMV/ RV</t>
  </si>
  <si>
    <t>State Bank Of India ( RACPC Belapur ) - MANJARI PAWAR MAYUR PAWAR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</si>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</sst>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1" fillId="2" borderId="0" xfId="0" applyNumberFormat="1" applyFont="1" applyFill="1"/>
    <xf numFmtId="4" fontId="0" fillId="2" borderId="0" xfId="0" applyNumberFormat="1" applyFill="1"/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303086</xdr:colOff>
      <xdr:row>45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DBC1B2-9264-483A-8FD5-9C1F68D28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714286" cy="83047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3</xdr:row>
      <xdr:rowOff>57150</xdr:rowOff>
    </xdr:from>
    <xdr:to>
      <xdr:col>24</xdr:col>
      <xdr:colOff>297135</xdr:colOff>
      <xdr:row>51</xdr:row>
      <xdr:rowOff>58426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BDB39C-ADCC-4922-A2B6-7B5858C34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0" y="628650"/>
          <a:ext cx="13327335" cy="91452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0</xdr:row>
      <xdr:rowOff>0</xdr:rowOff>
    </xdr:from>
    <xdr:to>
      <xdr:col>32</xdr:col>
      <xdr:colOff>126371</xdr:colOff>
      <xdr:row>42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09E874-8A24-4CF9-8B5F-E8E8301AC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0650" y="0"/>
          <a:ext cx="18242921" cy="813548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526416</xdr:colOff>
      <xdr:row>37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6C2CA6-C3BF-483B-AB62-5B1A79949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04816" cy="69732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315900</xdr:colOff>
      <xdr:row>35</xdr:row>
      <xdr:rowOff>162878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92CDF7-4F91-44FD-886C-7C5810879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88700" cy="68303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23</xdr:col>
      <xdr:colOff>303086</xdr:colOff>
      <xdr:row>50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648363-7254-407A-889F-4BE8D313E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3714286" cy="8571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303086</xdr:colOff>
      <xdr:row>45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A2BC58-C7AC-4CED-BCE3-F02FD0E9C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714286" cy="85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28575</xdr:rowOff>
    </xdr:from>
    <xdr:to>
      <xdr:col>23</xdr:col>
      <xdr:colOff>303086</xdr:colOff>
      <xdr:row>46</xdr:row>
      <xdr:rowOff>27503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23EB99-3BF4-400E-BD92-067570869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219075"/>
          <a:ext cx="13714286" cy="82380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11994</xdr:colOff>
      <xdr:row>50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6D744F-25B9-44A2-AE2D-F524A59BC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690394" cy="8297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104775</xdr:colOff>
      <xdr:row>0</xdr:row>
      <xdr:rowOff>0</xdr:rowOff>
    </xdr:from>
    <xdr:to>
      <xdr:col>33</xdr:col>
      <xdr:colOff>535927</xdr:colOff>
      <xdr:row>29</xdr:row>
      <xdr:rowOff>181771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FDB158-5AA2-47EC-871F-B36BD2E47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3175" y="0"/>
          <a:ext cx="18109552" cy="57062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440679</xdr:colOff>
      <xdr:row>30</xdr:row>
      <xdr:rowOff>134140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FC430A-A0C9-4996-94D7-CD2F671C2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19079" cy="56586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32</xdr:row>
      <xdr:rowOff>19877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1ACDBE-F01A-4036-B67F-F9F380D5B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59253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30</xdr:row>
      <xdr:rowOff>105561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828475-2091-4713-8E3A-3C0604B5F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56300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1"/>
  <sheetViews>
    <sheetView tabSelected="1" topLeftCell="A13" zoomScaleNormal="100" workbookViewId="0">
      <selection activeCell="X34" sqref="X3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</row>
    <row r="3" spans="1:20" s="41" customFormat="1" x14ac:dyDescent="0.25">
      <c r="A3" s="42">
        <f t="shared" ref="A3:A7" si="0">N3</f>
        <v>0</v>
      </c>
      <c r="B3" s="42">
        <f t="shared" ref="B3:B7" si="1">Q3</f>
        <v>821</v>
      </c>
      <c r="C3" s="42">
        <f>B3*1.2</f>
        <v>985.19999999999993</v>
      </c>
      <c r="D3" s="42">
        <f t="shared" ref="D3:D7" si="2">C3*1.2</f>
        <v>1182.2399999999998</v>
      </c>
      <c r="E3" s="43">
        <f t="shared" ref="E3:E7" si="3">R3</f>
        <v>13600000</v>
      </c>
      <c r="F3" s="42">
        <f t="shared" ref="F3:F7" si="4">ROUND((E3/B3),0)</f>
        <v>16565</v>
      </c>
      <c r="G3" s="42">
        <f t="shared" ref="G3:G7" si="5">ROUND((E3/C3),0)</f>
        <v>13804</v>
      </c>
      <c r="H3" s="42">
        <f t="shared" ref="H3:H7" si="6">ROUND((E3/D3),0)</f>
        <v>11504</v>
      </c>
      <c r="I3" s="42" t="e">
        <f>#REF!</f>
        <v>#REF!</v>
      </c>
      <c r="J3" s="42">
        <f t="shared" ref="J3:J7" si="7">S3</f>
        <v>0</v>
      </c>
      <c r="O3" s="41">
        <v>0</v>
      </c>
      <c r="P3" s="41">
        <f t="shared" ref="P3:Q7" si="8">O3/1.2</f>
        <v>0</v>
      </c>
      <c r="Q3" s="41">
        <v>821</v>
      </c>
      <c r="R3" s="44">
        <v>13600000</v>
      </c>
    </row>
    <row r="4" spans="1:20" x14ac:dyDescent="0.25">
      <c r="A4" s="4">
        <f t="shared" si="0"/>
        <v>0</v>
      </c>
      <c r="B4" s="4">
        <f t="shared" si="1"/>
        <v>821</v>
      </c>
      <c r="C4" s="4">
        <f t="shared" ref="C4:C7" si="9">B4*1.2</f>
        <v>985.19999999999993</v>
      </c>
      <c r="D4" s="4">
        <f t="shared" si="2"/>
        <v>1182.2399999999998</v>
      </c>
      <c r="E4" s="5">
        <f t="shared" si="3"/>
        <v>10900000</v>
      </c>
      <c r="F4" s="42">
        <f t="shared" si="4"/>
        <v>13276</v>
      </c>
      <c r="G4" s="10">
        <f t="shared" si="5"/>
        <v>11064</v>
      </c>
      <c r="H4" s="10">
        <f t="shared" si="6"/>
        <v>9220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821</v>
      </c>
      <c r="R4" s="2">
        <v>10900000</v>
      </c>
      <c r="S4" s="8"/>
      <c r="T4" s="8"/>
    </row>
    <row r="5" spans="1:20" s="7" customFormat="1" x14ac:dyDescent="0.25">
      <c r="A5" s="50">
        <f t="shared" si="0"/>
        <v>0</v>
      </c>
      <c r="B5" s="50">
        <f t="shared" si="1"/>
        <v>821</v>
      </c>
      <c r="C5" s="50">
        <f t="shared" si="9"/>
        <v>985.19999999999993</v>
      </c>
      <c r="D5" s="50">
        <f t="shared" si="2"/>
        <v>1182.2399999999998</v>
      </c>
      <c r="E5" s="51">
        <f t="shared" si="3"/>
        <v>12400000</v>
      </c>
      <c r="F5" s="50">
        <f t="shared" si="4"/>
        <v>15104</v>
      </c>
      <c r="G5" s="50">
        <f t="shared" si="5"/>
        <v>12586</v>
      </c>
      <c r="H5" s="50">
        <f t="shared" si="6"/>
        <v>10489</v>
      </c>
      <c r="I5" s="50" t="e">
        <f>#REF!</f>
        <v>#REF!</v>
      </c>
      <c r="J5" s="50">
        <f t="shared" si="7"/>
        <v>0</v>
      </c>
      <c r="O5" s="7">
        <v>0</v>
      </c>
      <c r="P5" s="7">
        <f t="shared" si="8"/>
        <v>0</v>
      </c>
      <c r="Q5" s="7">
        <v>821</v>
      </c>
      <c r="R5" s="52">
        <v>12400000</v>
      </c>
    </row>
    <row r="6" spans="1:20" x14ac:dyDescent="0.25">
      <c r="A6" s="4">
        <f t="shared" ref="A6" si="10">N6</f>
        <v>0</v>
      </c>
      <c r="B6" s="4">
        <f t="shared" ref="B6" si="11">Q6</f>
        <v>638</v>
      </c>
      <c r="C6" s="4">
        <f t="shared" ref="C6" si="12">B6*1.2</f>
        <v>765.6</v>
      </c>
      <c r="D6" s="4">
        <f t="shared" ref="D6" si="13">C6*1.2</f>
        <v>918.72</v>
      </c>
      <c r="E6" s="5">
        <f t="shared" ref="E6" si="14">R6</f>
        <v>8500000</v>
      </c>
      <c r="F6" s="10">
        <f t="shared" ref="F6" si="15">ROUND((E6/B6),0)</f>
        <v>13323</v>
      </c>
      <c r="G6" s="10">
        <f t="shared" ref="G6" si="16">ROUND((E6/C6),0)</f>
        <v>11102</v>
      </c>
      <c r="H6" s="10">
        <f t="shared" ref="H6" si="17">ROUND((E6/D6),0)</f>
        <v>9252</v>
      </c>
      <c r="I6" s="4" t="e">
        <f>#REF!</f>
        <v>#REF!</v>
      </c>
      <c r="J6" s="4">
        <f t="shared" ref="J6" si="18">S6</f>
        <v>0</v>
      </c>
      <c r="O6">
        <v>0</v>
      </c>
      <c r="P6">
        <f t="shared" ref="P6" si="19">O6/1.2</f>
        <v>0</v>
      </c>
      <c r="Q6">
        <v>638</v>
      </c>
      <c r="R6" s="2">
        <v>8500000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8"/>
        <v>0</v>
      </c>
      <c r="R7" s="2">
        <v>0</v>
      </c>
      <c r="S7" s="8"/>
      <c r="T7" s="8"/>
    </row>
    <row r="8" spans="1:20" ht="36.75" customHeight="1" x14ac:dyDescent="0.25">
      <c r="A8" s="45" t="s">
        <v>36</v>
      </c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T8" s="8"/>
    </row>
    <row r="9" spans="1:20" s="8" customFormat="1" x14ac:dyDescent="0.25">
      <c r="A9" s="10">
        <f t="shared" ref="A9:A18" si="20">N9</f>
        <v>0</v>
      </c>
      <c r="B9" s="10">
        <f t="shared" ref="B9:B18" si="21">Q9</f>
        <v>648</v>
      </c>
      <c r="C9" s="10">
        <f>B9*1.2</f>
        <v>777.6</v>
      </c>
      <c r="D9" s="10">
        <f t="shared" ref="D9:D18" si="22">C9*1.2</f>
        <v>933.12</v>
      </c>
      <c r="E9" s="48">
        <f t="shared" ref="E9:E18" si="23">R9</f>
        <v>9000000</v>
      </c>
      <c r="F9" s="10">
        <f t="shared" ref="F9:F18" si="24">ROUND((E9/B9),0)</f>
        <v>13889</v>
      </c>
      <c r="G9" s="10">
        <f t="shared" ref="G9:G18" si="25">ROUND((E9/C9),0)</f>
        <v>11574</v>
      </c>
      <c r="H9" s="10">
        <f t="shared" ref="H9:H18" si="26">ROUND((E9/D9),0)</f>
        <v>9645</v>
      </c>
      <c r="I9" s="10" t="e">
        <f>#REF!</f>
        <v>#REF!</v>
      </c>
      <c r="J9" s="10">
        <f t="shared" ref="J9:J18" si="27">S9</f>
        <v>0</v>
      </c>
      <c r="O9" s="8">
        <v>0</v>
      </c>
      <c r="P9" s="8">
        <f t="shared" ref="P9:Q18" si="28">O9/1.2</f>
        <v>0</v>
      </c>
      <c r="Q9" s="8">
        <v>648</v>
      </c>
      <c r="R9" s="49">
        <v>9000000</v>
      </c>
    </row>
    <row r="10" spans="1:20" x14ac:dyDescent="0.25">
      <c r="A10" s="4">
        <f t="shared" si="20"/>
        <v>0</v>
      </c>
      <c r="B10" s="4">
        <f t="shared" si="21"/>
        <v>580</v>
      </c>
      <c r="C10" s="4">
        <f t="shared" ref="C10:C18" si="29">B10*1.2</f>
        <v>696</v>
      </c>
      <c r="D10" s="4">
        <f t="shared" si="22"/>
        <v>835.19999999999993</v>
      </c>
      <c r="E10" s="5">
        <f t="shared" si="23"/>
        <v>7500000</v>
      </c>
      <c r="F10" s="10">
        <f t="shared" si="24"/>
        <v>12931</v>
      </c>
      <c r="G10" s="10">
        <f t="shared" si="25"/>
        <v>10776</v>
      </c>
      <c r="H10" s="10">
        <f t="shared" si="26"/>
        <v>8980</v>
      </c>
      <c r="I10" s="4" t="e">
        <f>#REF!</f>
        <v>#REF!</v>
      </c>
      <c r="J10" s="4">
        <f t="shared" si="27"/>
        <v>0</v>
      </c>
      <c r="O10">
        <v>0</v>
      </c>
      <c r="P10">
        <f t="shared" si="28"/>
        <v>0</v>
      </c>
      <c r="Q10">
        <v>580</v>
      </c>
      <c r="R10" s="2">
        <v>7500000</v>
      </c>
      <c r="S10" s="8"/>
      <c r="T10" s="8"/>
    </row>
    <row r="11" spans="1:20" x14ac:dyDescent="0.25">
      <c r="A11" s="4">
        <f t="shared" si="20"/>
        <v>0</v>
      </c>
      <c r="B11" s="4">
        <f t="shared" si="21"/>
        <v>1041.6666666666667</v>
      </c>
      <c r="C11" s="4">
        <f t="shared" si="29"/>
        <v>1250</v>
      </c>
      <c r="D11" s="4">
        <f t="shared" si="22"/>
        <v>1500</v>
      </c>
      <c r="E11" s="5">
        <f t="shared" si="23"/>
        <v>12000000</v>
      </c>
      <c r="F11" s="10">
        <f t="shared" si="24"/>
        <v>11520</v>
      </c>
      <c r="G11" s="10">
        <f t="shared" si="25"/>
        <v>9600</v>
      </c>
      <c r="H11" s="10">
        <f t="shared" si="26"/>
        <v>8000</v>
      </c>
      <c r="I11" s="4" t="e">
        <f>#REF!</f>
        <v>#REF!</v>
      </c>
      <c r="J11" s="4">
        <f t="shared" si="27"/>
        <v>0</v>
      </c>
      <c r="O11">
        <v>0</v>
      </c>
      <c r="P11">
        <v>1250</v>
      </c>
      <c r="Q11">
        <f t="shared" si="28"/>
        <v>1041.6666666666667</v>
      </c>
      <c r="R11" s="2">
        <v>12000000</v>
      </c>
      <c r="S11" s="8"/>
      <c r="T11" s="8"/>
    </row>
    <row r="12" spans="1:20" s="8" customFormat="1" x14ac:dyDescent="0.25">
      <c r="A12" s="10">
        <f t="shared" si="20"/>
        <v>0</v>
      </c>
      <c r="B12" s="10">
        <f t="shared" si="21"/>
        <v>680</v>
      </c>
      <c r="C12" s="10">
        <f t="shared" si="29"/>
        <v>816</v>
      </c>
      <c r="D12" s="10">
        <f t="shared" si="22"/>
        <v>979.19999999999993</v>
      </c>
      <c r="E12" s="48">
        <f t="shared" si="23"/>
        <v>9700000</v>
      </c>
      <c r="F12" s="10">
        <f t="shared" si="24"/>
        <v>14265</v>
      </c>
      <c r="G12" s="10">
        <f t="shared" si="25"/>
        <v>11887</v>
      </c>
      <c r="H12" s="10">
        <f t="shared" si="26"/>
        <v>9906</v>
      </c>
      <c r="I12" s="10" t="e">
        <f>#REF!</f>
        <v>#REF!</v>
      </c>
      <c r="J12" s="10">
        <f t="shared" si="27"/>
        <v>0</v>
      </c>
      <c r="O12" s="8">
        <v>0</v>
      </c>
      <c r="P12" s="8">
        <f t="shared" si="28"/>
        <v>0</v>
      </c>
      <c r="Q12" s="8">
        <v>680</v>
      </c>
      <c r="R12" s="49">
        <v>9700000</v>
      </c>
    </row>
    <row r="13" spans="1:20" s="8" customFormat="1" x14ac:dyDescent="0.25">
      <c r="A13" s="10">
        <f t="shared" si="20"/>
        <v>0</v>
      </c>
      <c r="B13" s="10">
        <f t="shared" si="21"/>
        <v>570</v>
      </c>
      <c r="C13" s="10">
        <f t="shared" si="29"/>
        <v>684</v>
      </c>
      <c r="D13" s="10">
        <f t="shared" si="22"/>
        <v>820.8</v>
      </c>
      <c r="E13" s="48">
        <f t="shared" si="23"/>
        <v>9000000</v>
      </c>
      <c r="F13" s="10">
        <f t="shared" si="24"/>
        <v>15789</v>
      </c>
      <c r="G13" s="10">
        <f t="shared" si="25"/>
        <v>13158</v>
      </c>
      <c r="H13" s="10">
        <f t="shared" si="26"/>
        <v>10965</v>
      </c>
      <c r="I13" s="10" t="e">
        <f>#REF!</f>
        <v>#REF!</v>
      </c>
      <c r="J13" s="10">
        <f t="shared" si="27"/>
        <v>0</v>
      </c>
      <c r="O13" s="8">
        <v>0</v>
      </c>
      <c r="P13" s="8">
        <f t="shared" si="28"/>
        <v>0</v>
      </c>
      <c r="Q13" s="8">
        <v>570</v>
      </c>
      <c r="R13" s="49">
        <v>9000000</v>
      </c>
    </row>
    <row r="14" spans="1:20" x14ac:dyDescent="0.25">
      <c r="A14" s="4">
        <f t="shared" si="20"/>
        <v>0</v>
      </c>
      <c r="B14" s="4">
        <f t="shared" si="21"/>
        <v>700</v>
      </c>
      <c r="C14" s="4">
        <f t="shared" si="29"/>
        <v>840</v>
      </c>
      <c r="D14" s="4">
        <f t="shared" si="22"/>
        <v>1008</v>
      </c>
      <c r="E14" s="5">
        <f t="shared" si="23"/>
        <v>11000000</v>
      </c>
      <c r="F14" s="10">
        <f t="shared" si="24"/>
        <v>15714</v>
      </c>
      <c r="G14" s="10">
        <f t="shared" si="25"/>
        <v>13095</v>
      </c>
      <c r="H14" s="42">
        <f t="shared" si="26"/>
        <v>10913</v>
      </c>
      <c r="I14" s="4" t="e">
        <f>#REF!</f>
        <v>#REF!</v>
      </c>
      <c r="J14" s="4">
        <f t="shared" si="27"/>
        <v>0</v>
      </c>
      <c r="O14">
        <v>0</v>
      </c>
      <c r="P14">
        <f t="shared" si="28"/>
        <v>0</v>
      </c>
      <c r="Q14">
        <v>700</v>
      </c>
      <c r="R14" s="2">
        <v>11000000</v>
      </c>
      <c r="S14" s="8"/>
      <c r="T14" s="8"/>
    </row>
    <row r="15" spans="1:20" s="7" customFormat="1" x14ac:dyDescent="0.25">
      <c r="A15" s="50">
        <f t="shared" si="20"/>
        <v>0</v>
      </c>
      <c r="B15" s="50">
        <f t="shared" si="21"/>
        <v>670</v>
      </c>
      <c r="C15" s="50">
        <f t="shared" si="29"/>
        <v>804</v>
      </c>
      <c r="D15" s="50">
        <f t="shared" si="22"/>
        <v>964.8</v>
      </c>
      <c r="E15" s="51">
        <f t="shared" si="23"/>
        <v>11000000</v>
      </c>
      <c r="F15" s="50">
        <f t="shared" si="24"/>
        <v>16418</v>
      </c>
      <c r="G15" s="50">
        <f t="shared" si="25"/>
        <v>13682</v>
      </c>
      <c r="H15" s="50">
        <f t="shared" si="26"/>
        <v>11401</v>
      </c>
      <c r="I15" s="50" t="e">
        <f>#REF!</f>
        <v>#REF!</v>
      </c>
      <c r="J15" s="50">
        <f t="shared" si="27"/>
        <v>0</v>
      </c>
      <c r="O15" s="7">
        <v>0</v>
      </c>
      <c r="P15" s="7">
        <f t="shared" si="28"/>
        <v>0</v>
      </c>
      <c r="Q15" s="7">
        <v>670</v>
      </c>
      <c r="R15" s="52">
        <v>11000000</v>
      </c>
    </row>
    <row r="16" spans="1:20" s="41" customFormat="1" x14ac:dyDescent="0.25">
      <c r="A16" s="42">
        <f t="shared" si="20"/>
        <v>0</v>
      </c>
      <c r="B16" s="42">
        <f t="shared" si="21"/>
        <v>582.5</v>
      </c>
      <c r="C16" s="42">
        <f t="shared" si="29"/>
        <v>699</v>
      </c>
      <c r="D16" s="42">
        <f t="shared" si="22"/>
        <v>838.8</v>
      </c>
      <c r="E16" s="43">
        <f t="shared" si="23"/>
        <v>10000000</v>
      </c>
      <c r="F16" s="42">
        <f t="shared" si="24"/>
        <v>17167</v>
      </c>
      <c r="G16" s="42">
        <f t="shared" si="25"/>
        <v>14306</v>
      </c>
      <c r="H16" s="42">
        <f t="shared" si="26"/>
        <v>11922</v>
      </c>
      <c r="I16" s="42" t="e">
        <f>#REF!</f>
        <v>#REF!</v>
      </c>
      <c r="J16" s="42">
        <f t="shared" si="27"/>
        <v>0</v>
      </c>
      <c r="O16" s="41">
        <v>0</v>
      </c>
      <c r="P16" s="41">
        <v>699</v>
      </c>
      <c r="Q16" s="41">
        <f t="shared" si="28"/>
        <v>582.5</v>
      </c>
      <c r="R16" s="44">
        <v>10000000</v>
      </c>
    </row>
    <row r="17" spans="1:25" s="41" customFormat="1" x14ac:dyDescent="0.25">
      <c r="A17" s="42">
        <f t="shared" si="20"/>
        <v>0</v>
      </c>
      <c r="B17" s="42">
        <f t="shared" si="21"/>
        <v>700</v>
      </c>
      <c r="C17" s="42">
        <f t="shared" si="29"/>
        <v>840</v>
      </c>
      <c r="D17" s="42">
        <f t="shared" si="22"/>
        <v>1008</v>
      </c>
      <c r="E17" s="43">
        <f t="shared" si="23"/>
        <v>12500000</v>
      </c>
      <c r="F17" s="42">
        <f t="shared" si="24"/>
        <v>17857</v>
      </c>
      <c r="G17" s="42">
        <f t="shared" si="25"/>
        <v>14881</v>
      </c>
      <c r="H17" s="42">
        <f t="shared" si="26"/>
        <v>12401</v>
      </c>
      <c r="I17" s="42" t="e">
        <f>#REF!</f>
        <v>#REF!</v>
      </c>
      <c r="J17" s="42">
        <f t="shared" si="27"/>
        <v>0</v>
      </c>
      <c r="O17" s="41">
        <v>0</v>
      </c>
      <c r="P17" s="41">
        <f t="shared" si="28"/>
        <v>0</v>
      </c>
      <c r="Q17" s="41">
        <v>700</v>
      </c>
      <c r="R17" s="44">
        <v>12500000</v>
      </c>
    </row>
    <row r="18" spans="1:25" x14ac:dyDescent="0.25">
      <c r="A18" s="4">
        <f t="shared" si="20"/>
        <v>0</v>
      </c>
      <c r="B18" s="4">
        <f t="shared" si="21"/>
        <v>0</v>
      </c>
      <c r="C18" s="4">
        <f t="shared" si="29"/>
        <v>0</v>
      </c>
      <c r="D18" s="4">
        <f t="shared" si="22"/>
        <v>0</v>
      </c>
      <c r="E18" s="5">
        <f t="shared" si="23"/>
        <v>0</v>
      </c>
      <c r="F18" s="10" t="e">
        <f t="shared" si="24"/>
        <v>#DIV/0!</v>
      </c>
      <c r="G18" s="10" t="e">
        <f t="shared" si="25"/>
        <v>#DIV/0!</v>
      </c>
      <c r="H18" s="10" t="e">
        <f t="shared" si="26"/>
        <v>#DIV/0!</v>
      </c>
      <c r="I18" s="4" t="e">
        <f>#REF!</f>
        <v>#REF!</v>
      </c>
      <c r="J18" s="4">
        <f t="shared" si="27"/>
        <v>0</v>
      </c>
      <c r="O18">
        <v>0</v>
      </c>
      <c r="P18">
        <f t="shared" si="28"/>
        <v>0</v>
      </c>
      <c r="Q18">
        <f t="shared" si="28"/>
        <v>0</v>
      </c>
      <c r="R18" s="2">
        <v>0</v>
      </c>
      <c r="S18" s="8"/>
      <c r="T18" s="8"/>
    </row>
    <row r="19" spans="1:25" ht="15.75" x14ac:dyDescent="0.25">
      <c r="U19" s="18" t="s">
        <v>13</v>
      </c>
      <c r="V19" s="19"/>
      <c r="W19" s="20">
        <v>17000</v>
      </c>
      <c r="X19" s="21" t="s">
        <v>38</v>
      </c>
    </row>
    <row r="20" spans="1:25" ht="38.25" customHeight="1" x14ac:dyDescent="0.25">
      <c r="I20" s="41"/>
      <c r="S20" s="11"/>
      <c r="T20" s="11"/>
      <c r="U20" s="22" t="s">
        <v>14</v>
      </c>
      <c r="V20" s="19"/>
      <c r="W20" s="20">
        <v>2700</v>
      </c>
      <c r="X20" s="23"/>
    </row>
    <row r="21" spans="1:25" ht="15.75" x14ac:dyDescent="0.25">
      <c r="S21" s="11"/>
      <c r="T21" s="11"/>
      <c r="U21" s="18" t="s">
        <v>15</v>
      </c>
      <c r="V21" s="19"/>
      <c r="W21" s="20">
        <f>W19-W20</f>
        <v>14300</v>
      </c>
      <c r="X21" s="23"/>
    </row>
    <row r="22" spans="1:25" ht="15.75" x14ac:dyDescent="0.25">
      <c r="D22" t="s">
        <v>41</v>
      </c>
      <c r="E22">
        <v>59.27</v>
      </c>
      <c r="F22" s="7">
        <f>E22*10.764</f>
        <v>637.98227999999995</v>
      </c>
      <c r="G22" s="6"/>
      <c r="H22" s="6"/>
      <c r="O22" s="8"/>
      <c r="S22" s="11"/>
      <c r="T22" s="11"/>
      <c r="U22" s="18" t="s">
        <v>16</v>
      </c>
      <c r="V22" s="19"/>
      <c r="W22" s="20">
        <f>W20</f>
        <v>2700</v>
      </c>
      <c r="X22" s="23"/>
    </row>
    <row r="23" spans="1:25" ht="15.75" x14ac:dyDescent="0.25">
      <c r="S23" s="11"/>
      <c r="T23" s="11"/>
      <c r="U23" s="18" t="s">
        <v>17</v>
      </c>
      <c r="V23" s="24"/>
      <c r="W23" s="25">
        <f>X23-X24</f>
        <v>7</v>
      </c>
      <c r="X23" s="26">
        <v>2023</v>
      </c>
    </row>
    <row r="24" spans="1:25" ht="15.75" x14ac:dyDescent="0.25">
      <c r="S24" s="11"/>
      <c r="T24" s="11"/>
      <c r="U24" s="18" t="s">
        <v>18</v>
      </c>
      <c r="V24" s="24"/>
      <c r="W24" s="25">
        <f>W25-W23</f>
        <v>53</v>
      </c>
      <c r="X24" s="25">
        <v>2016</v>
      </c>
      <c r="Y24" t="s">
        <v>42</v>
      </c>
    </row>
    <row r="25" spans="1:25" ht="15.75" x14ac:dyDescent="0.25">
      <c r="S25" s="11"/>
      <c r="T25" s="11"/>
      <c r="U25" s="18" t="s">
        <v>19</v>
      </c>
      <c r="V25" s="24"/>
      <c r="W25" s="25">
        <v>60</v>
      </c>
      <c r="X25" s="25"/>
    </row>
    <row r="26" spans="1:25" ht="39" customHeight="1" x14ac:dyDescent="0.25">
      <c r="P26" s="46" t="s">
        <v>40</v>
      </c>
      <c r="Q26" s="46"/>
      <c r="R26" s="46"/>
      <c r="S26" s="46"/>
      <c r="T26" s="47"/>
      <c r="U26" s="22" t="s">
        <v>20</v>
      </c>
      <c r="V26" s="24"/>
      <c r="W26" s="25">
        <f>90*W23/W25</f>
        <v>10.5</v>
      </c>
      <c r="X26" s="25"/>
    </row>
    <row r="27" spans="1:25" ht="15.75" x14ac:dyDescent="0.25">
      <c r="U27" s="18"/>
      <c r="V27" s="27"/>
      <c r="W27" s="28">
        <f>W26%</f>
        <v>0.105</v>
      </c>
      <c r="X27" s="28"/>
    </row>
    <row r="28" spans="1:25" ht="15.75" x14ac:dyDescent="0.25">
      <c r="P28" s="15" t="s">
        <v>30</v>
      </c>
      <c r="Q28" s="15" t="s">
        <v>31</v>
      </c>
      <c r="R28" s="15" t="s">
        <v>32</v>
      </c>
      <c r="S28" s="15" t="s">
        <v>33</v>
      </c>
      <c r="T28" s="13"/>
      <c r="U28" s="18" t="s">
        <v>21</v>
      </c>
      <c r="V28" s="19"/>
      <c r="W28" s="20">
        <f>W22*W27</f>
        <v>283.5</v>
      </c>
      <c r="X28" s="23"/>
    </row>
    <row r="29" spans="1:25" ht="15.75" x14ac:dyDescent="0.25">
      <c r="Q29">
        <f>N17</f>
        <v>0</v>
      </c>
      <c r="R29" s="16">
        <f>N15</f>
        <v>0</v>
      </c>
      <c r="S29" s="16">
        <f>R29*Q29</f>
        <v>0</v>
      </c>
      <c r="U29" s="18" t="s">
        <v>22</v>
      </c>
      <c r="V29" s="19"/>
      <c r="W29" s="20">
        <f>W22-W28</f>
        <v>2416.5</v>
      </c>
      <c r="X29" s="23"/>
    </row>
    <row r="30" spans="1:25" ht="15.75" x14ac:dyDescent="0.25">
      <c r="R30" s="6" t="s">
        <v>33</v>
      </c>
      <c r="S30" s="17">
        <f>SUM(S29:S29)</f>
        <v>0</v>
      </c>
      <c r="U30" s="18" t="s">
        <v>15</v>
      </c>
      <c r="V30" s="19"/>
      <c r="W30" s="20">
        <f>W21</f>
        <v>14300</v>
      </c>
      <c r="X30" s="23"/>
    </row>
    <row r="31" spans="1:25" ht="15.75" x14ac:dyDescent="0.25">
      <c r="R31" s="6" t="s">
        <v>24</v>
      </c>
      <c r="S31" s="17">
        <f>S30*90%</f>
        <v>0</v>
      </c>
      <c r="U31" s="24"/>
      <c r="V31" s="19"/>
      <c r="W31" s="20"/>
      <c r="X31" s="23"/>
    </row>
    <row r="32" spans="1:25" ht="15.75" x14ac:dyDescent="0.25">
      <c r="R32" s="6" t="s">
        <v>34</v>
      </c>
      <c r="S32" s="17">
        <f>S30*80%</f>
        <v>0</v>
      </c>
      <c r="U32" s="29" t="s">
        <v>23</v>
      </c>
      <c r="V32" s="30"/>
      <c r="W32" s="21">
        <f>W30+W29</f>
        <v>16716.5</v>
      </c>
      <c r="X32" s="23"/>
    </row>
    <row r="33" spans="15:24" ht="15.75" x14ac:dyDescent="0.25">
      <c r="S33" s="11"/>
      <c r="T33" s="11"/>
      <c r="U33" s="24"/>
      <c r="V33" s="24"/>
      <c r="W33" s="25"/>
      <c r="X33" s="25"/>
    </row>
    <row r="34" spans="15:24" ht="15.75" x14ac:dyDescent="0.25">
      <c r="S34" s="11"/>
      <c r="T34" s="11"/>
      <c r="U34" s="29" t="s">
        <v>37</v>
      </c>
      <c r="V34" s="31"/>
      <c r="W34" s="26">
        <v>638</v>
      </c>
      <c r="X34" s="25"/>
    </row>
    <row r="35" spans="15:24" ht="15.75" x14ac:dyDescent="0.25">
      <c r="P35" s="14" t="s">
        <v>29</v>
      </c>
      <c r="S35" s="11"/>
      <c r="T35" s="12"/>
      <c r="U35" s="18" t="s">
        <v>39</v>
      </c>
      <c r="V35" s="32"/>
      <c r="W35" s="33">
        <f>W32*W34+X36</f>
        <v>10665127</v>
      </c>
      <c r="X35" s="34"/>
    </row>
    <row r="36" spans="15:24" ht="15.75" x14ac:dyDescent="0.25">
      <c r="S36" s="12"/>
      <c r="T36" s="11"/>
      <c r="U36" s="18" t="s">
        <v>24</v>
      </c>
      <c r="V36" s="24"/>
      <c r="W36" s="35">
        <f>W35*0.9</f>
        <v>9598614.3000000007</v>
      </c>
    </row>
    <row r="37" spans="15:24" ht="15.75" x14ac:dyDescent="0.25">
      <c r="S37" s="11"/>
      <c r="T37" s="11"/>
      <c r="U37" s="18" t="s">
        <v>25</v>
      </c>
      <c r="V37" s="24"/>
      <c r="W37" s="35">
        <f>W35*0.8</f>
        <v>8532101.5999999996</v>
      </c>
      <c r="X37" s="35"/>
    </row>
    <row r="38" spans="15:24" ht="15.75" x14ac:dyDescent="0.25">
      <c r="O38" s="11"/>
      <c r="P38" s="11"/>
      <c r="Q38" s="11"/>
      <c r="R38" s="11"/>
      <c r="S38" s="11"/>
      <c r="T38" s="11"/>
      <c r="U38" s="18"/>
      <c r="V38" s="24"/>
      <c r="W38" s="36"/>
      <c r="X38" s="25"/>
    </row>
    <row r="39" spans="15:24" ht="15.75" x14ac:dyDescent="0.25">
      <c r="U39" s="37" t="s">
        <v>26</v>
      </c>
      <c r="V39" s="38"/>
      <c r="W39" s="39">
        <f>W20*W34</f>
        <v>1722600</v>
      </c>
      <c r="X39" s="39"/>
    </row>
    <row r="40" spans="15:24" ht="15.75" x14ac:dyDescent="0.25">
      <c r="U40" s="18" t="s">
        <v>27</v>
      </c>
      <c r="V40" s="24"/>
      <c r="W40" s="36"/>
      <c r="X40" s="36"/>
    </row>
    <row r="41" spans="15:24" ht="15.75" x14ac:dyDescent="0.25">
      <c r="U41" s="40" t="s">
        <v>28</v>
      </c>
      <c r="V41" s="36"/>
      <c r="W41" s="35">
        <f>W35*0.025/12</f>
        <v>22219.014583333334</v>
      </c>
      <c r="X41" s="35"/>
    </row>
  </sheetData>
  <mergeCells count="3">
    <mergeCell ref="A8:R8"/>
    <mergeCell ref="A2:R2"/>
    <mergeCell ref="P26:T2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7B586-E9F7-4BF7-97B2-B0E33ADF3FE5}">
  <dimension ref="A1"/>
  <sheetViews>
    <sheetView workbookViewId="0">
      <selection activeCell="T15" sqref="T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AA26" sqref="AA2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R34" sqref="R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2024-03-29T06:23:02Z</dcterms:modified>
</cp:coreProperties>
</file>