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Vijay Nagar Branch\Vijay Chourasiya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G15" i="2" l="1"/>
  <c r="H15" i="2" s="1"/>
  <c r="H17" i="2" s="1"/>
  <c r="G17" i="2"/>
  <c r="G16" i="2"/>
  <c r="F17" i="2"/>
  <c r="F16" i="2"/>
  <c r="G22" i="2" l="1"/>
  <c r="C8" i="2" s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<sst xmlns="http://schemas.openxmlformats.org/spreadsheetml/2006/main" count="59" uniqueCount="47">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</sst>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164" fontId="15" fillId="0" borderId="0" xfId="1" applyNumberFormat="1" applyFont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3" fontId="15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64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22</xdr:col>
      <xdr:colOff>303086</xdr:colOff>
      <xdr:row>91</xdr:row>
      <xdr:rowOff>189428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535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115" zoomScaleNormal="115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28" sqref="E28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615</v>
      </c>
      <c r="D2" s="7" t="s">
        <v>44</v>
      </c>
      <c r="E2" s="4"/>
      <c r="F2" s="4"/>
      <c r="G2" s="25"/>
      <c r="H2" s="1" t="s">
        <v>39</v>
      </c>
      <c r="I2" s="61">
        <v>27200</v>
      </c>
      <c r="J2" s="61">
        <f>C2</f>
        <v>615</v>
      </c>
      <c r="K2" s="61">
        <f>I3</f>
        <v>2527</v>
      </c>
      <c r="L2" s="51">
        <f>J2*K2</f>
        <v>1554105</v>
      </c>
      <c r="O2" s="58" t="s">
        <v>35</v>
      </c>
      <c r="P2" s="59">
        <f>C28</f>
        <v>3688770</v>
      </c>
      <c r="R2" s="20">
        <f>P2*0.025/12</f>
        <v>7684.9375</v>
      </c>
      <c r="S2" s="18" t="s">
        <v>34</v>
      </c>
    </row>
    <row r="3" spans="1:19">
      <c r="B3" s="24" t="s">
        <v>6</v>
      </c>
      <c r="C3" s="50">
        <v>4700</v>
      </c>
      <c r="D3" s="15"/>
      <c r="E3" s="26"/>
      <c r="F3" s="26"/>
      <c r="G3" s="15"/>
      <c r="H3" s="1" t="s">
        <v>40</v>
      </c>
      <c r="I3" s="61">
        <f>MROUND(I2/10.764,1)</f>
        <v>2527</v>
      </c>
      <c r="J3" s="61"/>
      <c r="K3" s="51"/>
      <c r="L3" s="51">
        <f>N11</f>
        <v>798270</v>
      </c>
      <c r="O3" s="58" t="s">
        <v>35</v>
      </c>
      <c r="P3" s="59">
        <f>C28</f>
        <v>3688770</v>
      </c>
      <c r="Q3" s="7"/>
      <c r="R3" s="20">
        <f>P3*0.04/12</f>
        <v>12295.900000000001</v>
      </c>
      <c r="S3" s="60" t="s">
        <v>36</v>
      </c>
    </row>
    <row r="4" spans="1:19">
      <c r="B4" s="31" t="s">
        <v>18</v>
      </c>
      <c r="C4" s="51">
        <f>ROUND((C2*C3),0)</f>
        <v>2890500</v>
      </c>
      <c r="F4" s="22"/>
      <c r="G4" s="22"/>
      <c r="I4" s="51"/>
      <c r="J4" s="61"/>
      <c r="K4" s="51"/>
      <c r="L4" s="51">
        <f>SUM(L2:L3)</f>
        <v>2352375</v>
      </c>
      <c r="O4" s="58" t="s">
        <v>35</v>
      </c>
      <c r="P4" s="59">
        <f>C28</f>
        <v>3688770</v>
      </c>
      <c r="Q4" s="7"/>
      <c r="R4" s="20">
        <f>P4*0.033/12</f>
        <v>10144.1175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615</v>
      </c>
      <c r="D8" s="48">
        <v>2015</v>
      </c>
      <c r="E8" s="48">
        <v>2024</v>
      </c>
      <c r="F8" s="48">
        <v>60</v>
      </c>
      <c r="G8" s="52">
        <v>1500</v>
      </c>
      <c r="H8" s="53">
        <f t="shared" ref="H8" si="0">E8-D8</f>
        <v>9</v>
      </c>
      <c r="I8" s="53">
        <f t="shared" ref="I8" si="1">F8-H8</f>
        <v>51</v>
      </c>
      <c r="J8" s="15">
        <f t="shared" ref="J8" si="2">IF(H8&gt;=5,90*H8/F8,0)</f>
        <v>13.5</v>
      </c>
      <c r="K8" s="53">
        <f t="shared" ref="K8" si="3">G8/100*J8</f>
        <v>202.5</v>
      </c>
      <c r="L8" s="53">
        <f t="shared" ref="L8" si="4">ROUND((G8-K8),0)</f>
        <v>1298</v>
      </c>
      <c r="M8" s="53">
        <f t="shared" ref="M8" si="5">O8-N8</f>
        <v>124230</v>
      </c>
      <c r="N8" s="53">
        <f t="shared" ref="N8" si="6">ROUND((L8*C8),0)</f>
        <v>798270</v>
      </c>
      <c r="O8" s="53">
        <f t="shared" ref="O8" si="7">ROUND((C8*G8),0)</f>
        <v>922500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124230</v>
      </c>
      <c r="N11" s="53">
        <f>SUM(N8:N10)</f>
        <v>798270</v>
      </c>
      <c r="O11" s="53">
        <f>SUM(O8:O10)</f>
        <v>922500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1" t="s">
        <v>20</v>
      </c>
      <c r="C13" s="71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/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/>
      <c r="D15" s="11"/>
      <c r="E15" s="11"/>
      <c r="F15" s="62">
        <v>6000</v>
      </c>
      <c r="G15" s="78">
        <f>C3</f>
        <v>4700</v>
      </c>
      <c r="H15" s="69">
        <f>G15</f>
        <v>4700</v>
      </c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77">
        <f>L8</f>
        <v>1298</v>
      </c>
      <c r="G16" s="78">
        <f>F16</f>
        <v>1298</v>
      </c>
      <c r="H16" s="11">
        <v>1500</v>
      </c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70">
        <f>F15-F16</f>
        <v>4702</v>
      </c>
      <c r="G17" s="12">
        <f>SUM(G15:G16)</f>
        <v>5998</v>
      </c>
      <c r="H17" s="69">
        <f>SUM(H15:H16)</f>
        <v>6200</v>
      </c>
      <c r="I17" s="16"/>
      <c r="J17" s="17"/>
      <c r="K17" s="12"/>
      <c r="L17" s="27"/>
      <c r="M17" s="27"/>
      <c r="N17" s="1"/>
      <c r="O17" s="1"/>
    </row>
    <row r="18" spans="1:15" ht="22.5" customHeight="1">
      <c r="B18" s="72" t="s">
        <v>15</v>
      </c>
      <c r="C18" s="73"/>
      <c r="D18" s="11"/>
      <c r="E18" s="11"/>
      <c r="F18" s="62"/>
      <c r="G18" s="12"/>
      <c r="H18" s="11"/>
      <c r="I18" s="12"/>
      <c r="J18" s="11"/>
      <c r="K18" s="12"/>
      <c r="L18" s="67"/>
      <c r="M18" s="68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4" t="s">
        <v>45</v>
      </c>
      <c r="G20" s="75"/>
      <c r="H20" s="75"/>
      <c r="I20" s="75"/>
      <c r="J20" s="75"/>
      <c r="K20" s="76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>
        <v>93.56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>
        <f>G21*10.764</f>
        <v>1007.07984</v>
      </c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2890500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798270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3688770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3319893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2951016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922500</v>
      </c>
      <c r="D31" s="30"/>
      <c r="O31" s="33"/>
    </row>
    <row r="32" spans="1:15">
      <c r="A32" s="1"/>
      <c r="B32" s="13" t="s">
        <v>41</v>
      </c>
      <c r="C32" s="79">
        <f>MROUND(C31*0.85,1)</f>
        <v>784125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A48" sqref="A4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2024-03-09T09:16:40Z</dcterms:modified>
</cp:coreProperties>
</file>