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URESH L.RAHEJA\"/>
    </mc:Choice>
  </mc:AlternateContent>
  <xr:revisionPtr revIDLastSave="0" documentId="13_ncr:1_{326BADCF-59CA-49DF-B528-ECA21D65C6EB}" xr6:coauthVersionLast="36" xr6:coauthVersionMax="47" xr10:uidLastSave="{00000000-0000-0000-0000-000000000000}"/>
  <bookViews>
    <workbookView xWindow="0" yWindow="0" windowWidth="28800" windowHeight="12105" activeTab="8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Plot" sheetId="19" r:id="rId7"/>
    <sheet name="flat" sheetId="20" r:id="rId8"/>
    <sheet name="igr" sheetId="21" r:id="rId9"/>
  </sheets>
  <calcPr calcId="191029"/>
</workbook>
</file>

<file path=xl/calcChain.xml><?xml version="1.0" encoding="utf-8"?>
<calcChain xmlns="http://schemas.openxmlformats.org/spreadsheetml/2006/main">
  <c r="Y13" i="21" l="1"/>
  <c r="Z13" i="21" s="1"/>
  <c r="Y12" i="21"/>
  <c r="Z12" i="21" s="1"/>
  <c r="Y11" i="21"/>
  <c r="Z11" i="21" s="1"/>
  <c r="Y10" i="21"/>
  <c r="Z10" i="21" s="1"/>
  <c r="Z9" i="21"/>
  <c r="Y9" i="21"/>
  <c r="Y8" i="21"/>
  <c r="Z8" i="21" s="1"/>
  <c r="Y7" i="21"/>
  <c r="Z7" i="21" s="1"/>
  <c r="AA256" i="21"/>
  <c r="AB256" i="21"/>
  <c r="Z226" i="21"/>
  <c r="AA226" i="21" s="1"/>
  <c r="Z181" i="21"/>
  <c r="AA181" i="21" s="1"/>
  <c r="Z142" i="21"/>
  <c r="AA142" i="21"/>
  <c r="Z97" i="21"/>
  <c r="AA97" i="21" s="1"/>
  <c r="Z49" i="21"/>
  <c r="AA49" i="21" s="1"/>
  <c r="Z25" i="21"/>
  <c r="Y25" i="21"/>
  <c r="Z332" i="20"/>
  <c r="Z331" i="20"/>
  <c r="Z294" i="20"/>
  <c r="Z293" i="20"/>
  <c r="P7" i="4"/>
  <c r="R6" i="4" l="1"/>
  <c r="J25" i="4"/>
  <c r="J26" i="4" s="1"/>
  <c r="Q8" i="4"/>
  <c r="Q9" i="4"/>
  <c r="Q10" i="4"/>
  <c r="Q11" i="4"/>
  <c r="Q12" i="4"/>
  <c r="Q13" i="4"/>
  <c r="Q14" i="4"/>
  <c r="Q15" i="4"/>
  <c r="Q6" i="4"/>
  <c r="I31" i="4"/>
  <c r="P5" i="4" l="1"/>
  <c r="P4" i="4"/>
  <c r="Q25" i="4"/>
  <c r="P8" i="4" l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J15" i="4" l="1"/>
  <c r="I15" i="4"/>
  <c r="E15" i="4"/>
  <c r="A15" i="4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C13" i="4" s="1"/>
  <c r="B14" i="4"/>
  <c r="C14" i="4" s="1"/>
  <c r="B15" i="4"/>
  <c r="C15" i="4" s="1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<sst xmlns="http://schemas.openxmlformats.org/spreadsheetml/2006/main" count="43" uniqueCount="31">
  <si>
    <t>Sr. No.</t>
  </si>
  <si>
    <t>Value</t>
  </si>
  <si>
    <t>Floor</t>
  </si>
  <si>
    <t>Total Floor</t>
  </si>
  <si>
    <t>Super 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</si>
  <si>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</si>
  <si>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</si>
  <si>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</si>
  <si>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</si>
  <si>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</si>
  <si>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</si>
  <si>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</si>
  <si>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FMV</t>
  </si>
  <si>
    <t xml:space="preserve">Plot Area </t>
  </si>
  <si>
    <t>sq.ft</t>
  </si>
  <si>
    <t>Built up area(plot area)</t>
  </si>
  <si>
    <t>BUA</t>
  </si>
  <si>
    <t>Sq.M</t>
  </si>
  <si>
    <t>Construction Rate per q.ft</t>
  </si>
  <si>
    <t>Construction Value</t>
  </si>
  <si>
    <t>Rate per Sq.M</t>
  </si>
  <si>
    <t>bua</t>
  </si>
  <si>
    <t>rate</t>
  </si>
  <si>
    <t>31.12.20</t>
  </si>
  <si>
    <t>01.09.23</t>
  </si>
  <si>
    <t>21.03.24</t>
  </si>
  <si>
    <t>06.03.24</t>
  </si>
  <si>
    <t>17.01.23</t>
  </si>
  <si>
    <t>27.04.23</t>
  </si>
  <si>
    <t>23.03.23</t>
  </si>
  <si>
    <t>Summary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</si>
</sst>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Arial Narrow"/>
      <family val="2"/>
    </font>
    <font>
      <b/>
      <sz val="11"/>
      <color rgb="FFFF0000"/>
      <name val="Arial Narrow"/>
      <family val="2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3" fillId="0" borderId="0" xfId="0" applyFont="1"/>
    <xf numFmtId="2" fontId="1" fillId="2" borderId="0" xfId="0" applyNumberFormat="1" applyFont="1" applyFill="1" applyAlignment="1">
      <alignment wrapText="1"/>
    </xf>
    <xf numFmtId="2" fontId="1" fillId="2" borderId="0" xfId="0" applyNumberFormat="1" applyFont="1" applyFill="1"/>
    <xf numFmtId="2" fontId="0" fillId="0" borderId="0" xfId="0" applyNumberFormat="1"/>
    <xf numFmtId="2" fontId="2" fillId="0" borderId="0" xfId="0" applyNumberFormat="1" applyFont="1"/>
    <xf numFmtId="0" fontId="0" fillId="2" borderId="0" xfId="0" applyFill="1"/>
    <xf numFmtId="0" fontId="4" fillId="0" borderId="0" xfId="0" applyFont="1"/>
    <xf numFmtId="2" fontId="0" fillId="0" borderId="0" xfId="0" applyNumberFormat="1" applyAlignment="1">
      <alignment wrapText="1"/>
    </xf>
    <xf numFmtId="0" fontId="1" fillId="3" borderId="0" xfId="0" applyFont="1" applyFill="1"/>
    <xf numFmtId="0" fontId="5" fillId="0" borderId="0" xfId="0" applyFont="1"/>
    <xf numFmtId="0" fontId="6" fillId="0" borderId="0" xfId="0" applyFont="1" applyBorder="1"/>
    <xf numFmtId="0" fontId="7" fillId="0" borderId="0" xfId="0" applyFont="1" applyBorder="1"/>
    <xf numFmtId="43" fontId="6" fillId="0" borderId="0" xfId="0" applyNumberFormat="1" applyFont="1" applyBorder="1"/>
    <xf numFmtId="10" fontId="6" fillId="0" borderId="0" xfId="0" applyNumberFormat="1" applyFont="1" applyBorder="1"/>
    <xf numFmtId="43" fontId="7" fillId="0" borderId="0" xfId="0" applyNumberFormat="1" applyFont="1" applyBorder="1"/>
    <xf numFmtId="0" fontId="2" fillId="0" borderId="1" xfId="0" applyFont="1" applyBorder="1"/>
    <xf numFmtId="2" fontId="2" fillId="0" borderId="1" xfId="0" applyNumberFormat="1" applyFont="1" applyBorder="1"/>
    <xf numFmtId="0" fontId="0" fillId="0" borderId="1" xfId="0" applyBorder="1"/>
    <xf numFmtId="0" fontId="0" fillId="0" borderId="0" xfId="0" applyBorder="1"/>
    <xf numFmtId="0" fontId="3" fillId="0" borderId="0" xfId="0" applyFont="1" applyBorder="1"/>
    <xf numFmtId="0" fontId="0" fillId="0" borderId="2" xfId="0" applyBorder="1" applyAlignment="1">
      <alignment horizontal="center"/>
    </xf>
    <xf numFmtId="43" fontId="2" fillId="0" borderId="0" xfId="1" applyFont="1" applyBorder="1" applyAlignment="1"/>
    <xf numFmtId="0" fontId="0" fillId="0" borderId="3" xfId="0" applyBorder="1" applyAlignment="1">
      <alignment horizontal="left"/>
    </xf>
    <xf numFmtId="0" fontId="2" fillId="0" borderId="2" xfId="0" applyFont="1" applyBorder="1" applyAlignment="1">
      <alignment horizontal="center"/>
    </xf>
    <xf numFmtId="0" fontId="0" fillId="0" borderId="3" xfId="0" applyBorder="1"/>
    <xf numFmtId="0" fontId="2" fillId="0" borderId="0" xfId="0" applyFont="1" applyBorder="1"/>
    <xf numFmtId="0" fontId="0" fillId="0" borderId="0" xfId="0" applyBorder="1" applyAlignment="1">
      <alignment horizontal="left"/>
    </xf>
    <xf numFmtId="2" fontId="0" fillId="0" borderId="0" xfId="0" applyNumberFormat="1" applyBorder="1"/>
    <xf numFmtId="0" fontId="9" fillId="0" borderId="0" xfId="0" applyFont="1" applyBorder="1"/>
    <xf numFmtId="2" fontId="0" fillId="0" borderId="2" xfId="0" applyNumberFormat="1" applyBorder="1"/>
    <xf numFmtId="0" fontId="0" fillId="0" borderId="2" xfId="0" applyBorder="1"/>
    <xf numFmtId="0" fontId="2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2" fontId="0" fillId="0" borderId="7" xfId="0" applyNumberFormat="1" applyBorder="1"/>
    <xf numFmtId="0" fontId="0" fillId="0" borderId="8" xfId="0" applyBorder="1"/>
    <xf numFmtId="0" fontId="0" fillId="0" borderId="9" xfId="0" applyBorder="1"/>
    <xf numFmtId="0" fontId="5" fillId="0" borderId="4" xfId="0" applyFont="1" applyBorder="1"/>
    <xf numFmtId="0" fontId="5" fillId="0" borderId="5" xfId="0" applyFont="1" applyBorder="1"/>
    <xf numFmtId="0" fontId="5" fillId="0" borderId="6" xfId="0" applyFont="1" applyBorder="1"/>
    <xf numFmtId="4" fontId="1" fillId="2" borderId="0" xfId="0" applyNumberFormat="1" applyFont="1" applyFill="1"/>
    <xf numFmtId="2" fontId="0" fillId="2" borderId="0" xfId="0" applyNumberForma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.png"/><Relationship Id="rId3" Type="http://schemas.openxmlformats.org/officeDocument/2006/relationships/image" Target="../media/image11.png"/><Relationship Id="rId7" Type="http://schemas.openxmlformats.org/officeDocument/2006/relationships/image" Target="../media/image15.png"/><Relationship Id="rId2" Type="http://schemas.openxmlformats.org/officeDocument/2006/relationships/image" Target="../media/image10.png"/><Relationship Id="rId1" Type="http://schemas.openxmlformats.org/officeDocument/2006/relationships/image" Target="../media/image9.png"/><Relationship Id="rId6" Type="http://schemas.openxmlformats.org/officeDocument/2006/relationships/image" Target="../media/image14.png"/><Relationship Id="rId5" Type="http://schemas.openxmlformats.org/officeDocument/2006/relationships/image" Target="../media/image13.png"/><Relationship Id="rId4" Type="http://schemas.openxmlformats.org/officeDocument/2006/relationships/image" Target="../media/image12.png"/><Relationship Id="rId9" Type="http://schemas.openxmlformats.org/officeDocument/2006/relationships/image" Target="../media/image17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0.png"/><Relationship Id="rId7" Type="http://schemas.openxmlformats.org/officeDocument/2006/relationships/image" Target="../media/image24.png"/><Relationship Id="rId2" Type="http://schemas.openxmlformats.org/officeDocument/2006/relationships/image" Target="../media/image19.png"/><Relationship Id="rId1" Type="http://schemas.openxmlformats.org/officeDocument/2006/relationships/image" Target="../media/image18.png"/><Relationship Id="rId6" Type="http://schemas.openxmlformats.org/officeDocument/2006/relationships/image" Target="../media/image23.png"/><Relationship Id="rId5" Type="http://schemas.openxmlformats.org/officeDocument/2006/relationships/image" Target="../media/image22.png"/><Relationship Id="rId4" Type="http://schemas.openxmlformats.org/officeDocument/2006/relationships/image" Target="../media/image2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16</xdr:row>
      <xdr:rowOff>142876</xdr:rowOff>
    </xdr:from>
    <xdr:to>
      <xdr:col>6</xdr:col>
      <xdr:colOff>619125</xdr:colOff>
      <xdr:row>28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24C6FA-01BB-41FB-BBB7-1A3C5C1884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95275" y="3571876"/>
          <a:ext cx="5676900" cy="25812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4</xdr:row>
      <xdr:rowOff>0</xdr:rowOff>
    </xdr:from>
    <xdr:to>
      <xdr:col>26</xdr:col>
      <xdr:colOff>87864</xdr:colOff>
      <xdr:row>49</xdr:row>
      <xdr:rowOff>172633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5F1B7C-4684-4717-8348-09EE7F717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762000"/>
          <a:ext cx="15327864" cy="8478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13</xdr:row>
      <xdr:rowOff>0</xdr:rowOff>
    </xdr:from>
    <xdr:to>
      <xdr:col>24</xdr:col>
      <xdr:colOff>249642</xdr:colOff>
      <xdr:row>58</xdr:row>
      <xdr:rowOff>1196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95F50C-F8F4-40A4-91DB-13D969C13E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2476500"/>
          <a:ext cx="14270442" cy="857369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17</xdr:row>
      <xdr:rowOff>0</xdr:rowOff>
    </xdr:from>
    <xdr:to>
      <xdr:col>21</xdr:col>
      <xdr:colOff>1702</xdr:colOff>
      <xdr:row>57</xdr:row>
      <xdr:rowOff>163011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0831237-AE01-4DD2-94D0-A642E97E81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238500"/>
          <a:ext cx="12193702" cy="778301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87524</xdr:colOff>
      <xdr:row>44</xdr:row>
      <xdr:rowOff>77307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81DEC9E-90CF-446F-83B3-FB7D8CBB90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889124" cy="793543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30</xdr:col>
      <xdr:colOff>607314</xdr:colOff>
      <xdr:row>55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4D5E3A4-3A35-45DA-8731-1F4C4E36A6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38100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25</xdr:col>
      <xdr:colOff>87779</xdr:colOff>
      <xdr:row>35</xdr:row>
      <xdr:rowOff>67588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881CA0-0F4B-489B-85A7-A06FAF3BE5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718179" cy="654458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30</xdr:col>
      <xdr:colOff>607314</xdr:colOff>
      <xdr:row>92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BBC54F9-276F-4908-9268-38CD0DFB3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7429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49589</xdr:colOff>
      <xdr:row>43</xdr:row>
      <xdr:rowOff>1143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66203D8-1E7F-4257-8C0E-FFEDBE5A25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070389" cy="819264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22</xdr:col>
      <xdr:colOff>11398</xdr:colOff>
      <xdr:row>88</xdr:row>
      <xdr:rowOff>115433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F054AC2D-4F05-4E4F-B4F7-694A129CC3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13422598" cy="811643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</xdr:row>
      <xdr:rowOff>0</xdr:rowOff>
    </xdr:from>
    <xdr:to>
      <xdr:col>20</xdr:col>
      <xdr:colOff>354176</xdr:colOff>
      <xdr:row>136</xdr:row>
      <xdr:rowOff>163144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858E8ED6-6738-4A89-B6B4-E36D6540FF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335500"/>
          <a:ext cx="12546176" cy="873564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138</xdr:row>
      <xdr:rowOff>0</xdr:rowOff>
    </xdr:from>
    <xdr:to>
      <xdr:col>19</xdr:col>
      <xdr:colOff>582723</xdr:colOff>
      <xdr:row>182</xdr:row>
      <xdr:rowOff>134539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B4F5BC3C-CA6A-4896-BADF-F8D3F51998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6289000"/>
          <a:ext cx="12165123" cy="851653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184</xdr:row>
      <xdr:rowOff>0</xdr:rowOff>
    </xdr:from>
    <xdr:to>
      <xdr:col>19</xdr:col>
      <xdr:colOff>458880</xdr:colOff>
      <xdr:row>227</xdr:row>
      <xdr:rowOff>115459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C248F5E-1996-4593-B0AE-51AD1E797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5052000"/>
          <a:ext cx="12041280" cy="830695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229</xdr:row>
      <xdr:rowOff>0</xdr:rowOff>
    </xdr:from>
    <xdr:to>
      <xdr:col>21</xdr:col>
      <xdr:colOff>11313</xdr:colOff>
      <xdr:row>270</xdr:row>
      <xdr:rowOff>143985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6CD0D5F5-7841-401E-B1C2-2328721B29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3624500"/>
          <a:ext cx="12812913" cy="795448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436</xdr:row>
      <xdr:rowOff>0</xdr:rowOff>
    </xdr:from>
    <xdr:to>
      <xdr:col>24</xdr:col>
      <xdr:colOff>11483</xdr:colOff>
      <xdr:row>475</xdr:row>
      <xdr:rowOff>96300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84919B6-0899-4E67-A8BC-77AF48F25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09600" y="83058000"/>
          <a:ext cx="14032283" cy="75258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274</xdr:row>
      <xdr:rowOff>0</xdr:rowOff>
    </xdr:from>
    <xdr:to>
      <xdr:col>20</xdr:col>
      <xdr:colOff>277880</xdr:colOff>
      <xdr:row>309</xdr:row>
      <xdr:rowOff>124773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5234DDD2-8401-4758-B7AE-ABAE17ED5A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609600" y="52197000"/>
          <a:ext cx="11860280" cy="679227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312</xdr:row>
      <xdr:rowOff>0</xdr:rowOff>
    </xdr:from>
    <xdr:to>
      <xdr:col>20</xdr:col>
      <xdr:colOff>230249</xdr:colOff>
      <xdr:row>346</xdr:row>
      <xdr:rowOff>96167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82F522AA-6CC6-4D91-8582-E1AE112FB8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09600" y="59436000"/>
          <a:ext cx="11812649" cy="657316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352425</xdr:colOff>
      <xdr:row>2</xdr:row>
      <xdr:rowOff>83343</xdr:rowOff>
    </xdr:from>
    <xdr:to>
      <xdr:col>20</xdr:col>
      <xdr:colOff>83439</xdr:colOff>
      <xdr:row>37</xdr:row>
      <xdr:rowOff>122538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B01F527-D7E3-4910-8205-972982716C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52425" y="464343"/>
          <a:ext cx="11923014" cy="6706695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40</xdr:row>
      <xdr:rowOff>28575</xdr:rowOff>
    </xdr:from>
    <xdr:to>
      <xdr:col>22</xdr:col>
      <xdr:colOff>161925</xdr:colOff>
      <xdr:row>82</xdr:row>
      <xdr:rowOff>9430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848A8C8-A50B-4547-9FC3-68D5DB5FF0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2900" y="7648575"/>
          <a:ext cx="13230225" cy="7981855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83</xdr:row>
      <xdr:rowOff>28575</xdr:rowOff>
    </xdr:from>
    <xdr:to>
      <xdr:col>21</xdr:col>
      <xdr:colOff>542925</xdr:colOff>
      <xdr:row>125</xdr:row>
      <xdr:rowOff>180880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2AF8072F-C39D-4F93-94D0-E6491ADD4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0975" y="15840075"/>
          <a:ext cx="13163550" cy="8153305"/>
        </a:xfrm>
        <a:prstGeom prst="rect">
          <a:avLst/>
        </a:prstGeom>
      </xdr:spPr>
    </xdr:pic>
    <xdr:clientData/>
  </xdr:twoCellAnchor>
  <xdr:twoCellAnchor editAs="oneCell">
    <xdr:from>
      <xdr:col>0</xdr:col>
      <xdr:colOff>179916</xdr:colOff>
      <xdr:row>127</xdr:row>
      <xdr:rowOff>95249</xdr:rowOff>
    </xdr:from>
    <xdr:to>
      <xdr:col>22</xdr:col>
      <xdr:colOff>92963</xdr:colOff>
      <xdr:row>166</xdr:row>
      <xdr:rowOff>160638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AF92FAC8-1737-4D42-A7EA-E1E68FAD99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9916" y="24288749"/>
          <a:ext cx="13324247" cy="7494889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167</xdr:row>
      <xdr:rowOff>153591</xdr:rowOff>
    </xdr:from>
    <xdr:to>
      <xdr:col>22</xdr:col>
      <xdr:colOff>493014</xdr:colOff>
      <xdr:row>208</xdr:row>
      <xdr:rowOff>46339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2A8F94F0-CE9B-47CB-B51D-D8C69DDBAD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09550" y="31967091"/>
          <a:ext cx="13694664" cy="7703248"/>
        </a:xfrm>
        <a:prstGeom prst="rect">
          <a:avLst/>
        </a:prstGeom>
      </xdr:spPr>
    </xdr:pic>
    <xdr:clientData/>
  </xdr:twoCellAnchor>
  <xdr:twoCellAnchor editAs="oneCell">
    <xdr:from>
      <xdr:col>0</xdr:col>
      <xdr:colOff>162982</xdr:colOff>
      <xdr:row>210</xdr:row>
      <xdr:rowOff>9524</xdr:rowOff>
    </xdr:from>
    <xdr:to>
      <xdr:col>22</xdr:col>
      <xdr:colOff>190500</xdr:colOff>
      <xdr:row>241</xdr:row>
      <xdr:rowOff>151113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664412AF-9960-471C-80A0-5A21C1406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62982" y="40014524"/>
          <a:ext cx="13438718" cy="6047089"/>
        </a:xfrm>
        <a:prstGeom prst="rect">
          <a:avLst/>
        </a:prstGeom>
      </xdr:spPr>
    </xdr:pic>
    <xdr:clientData/>
  </xdr:twoCellAnchor>
  <xdr:twoCellAnchor editAs="oneCell">
    <xdr:from>
      <xdr:col>0</xdr:col>
      <xdr:colOff>109007</xdr:colOff>
      <xdr:row>243</xdr:row>
      <xdr:rowOff>104774</xdr:rowOff>
    </xdr:from>
    <xdr:to>
      <xdr:col>23</xdr:col>
      <xdr:colOff>292988</xdr:colOff>
      <xdr:row>285</xdr:row>
      <xdr:rowOff>93963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BE67145C-1E93-405D-9F3B-CE4155EA71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109007" y="46396274"/>
          <a:ext cx="14204781" cy="79901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3"/>
  <sheetViews>
    <sheetView zoomScaleNormal="100" workbookViewId="0">
      <selection activeCell="Q8" sqref="Q8"/>
    </sheetView>
  </sheetViews>
  <sheetFormatPr defaultRowHeight="15" x14ac:dyDescent="0.25"/>
  <cols>
    <col min="1" max="1" width="4.28515625" customWidth="1"/>
    <col min="2" max="2" width="11.140625" bestFit="1" customWidth="1"/>
    <col min="3" max="3" width="17.140625" customWidth="1"/>
    <col min="4" max="4" width="18.140625" customWidth="1"/>
    <col min="5" max="5" width="15.42578125" customWidth="1"/>
    <col min="6" max="6" width="14.140625" customWidth="1"/>
    <col min="7" max="7" width="20.7109375" customWidth="1"/>
    <col min="8" max="8" width="13" style="10" customWidth="1"/>
    <col min="9" max="9" width="11.85546875" customWidth="1"/>
    <col min="10" max="10" width="9.85546875" customWidth="1"/>
    <col min="11" max="12" width="9.140625" hidden="1" customWidth="1"/>
    <col min="13" max="13" width="7.5703125" customWidth="1"/>
    <col min="14" max="14" width="5" customWidth="1"/>
    <col min="15" max="15" width="12" customWidth="1"/>
    <col min="16" max="16" width="14.85546875" customWidth="1"/>
    <col min="17" max="17" width="9.28515625" style="10" customWidth="1"/>
    <col min="18" max="18" width="16" customWidth="1"/>
    <col min="19" max="19" width="8.85546875" customWidth="1"/>
    <col min="20" max="20" width="11.28515625" customWidth="1"/>
    <col min="21" max="21" width="15.28515625" customWidth="1"/>
  </cols>
  <sheetData>
    <row r="1" spans="1:19" s="1" customFormat="1" ht="45" x14ac:dyDescent="0.25">
      <c r="A1" s="2" t="s">
        <v>0</v>
      </c>
      <c r="B1" s="2" t="s">
        <v>5</v>
      </c>
      <c r="C1" s="2" t="s">
        <v>8</v>
      </c>
      <c r="D1" s="2" t="s">
        <v>9</v>
      </c>
      <c r="E1" s="2" t="s">
        <v>1</v>
      </c>
      <c r="F1" s="5" t="s">
        <v>7</v>
      </c>
      <c r="G1" s="5" t="s">
        <v>10</v>
      </c>
      <c r="H1" s="8" t="s">
        <v>11</v>
      </c>
      <c r="I1" s="2" t="s">
        <v>2</v>
      </c>
      <c r="J1" s="2" t="s">
        <v>3</v>
      </c>
      <c r="N1" s="1" t="s">
        <v>6</v>
      </c>
      <c r="O1" s="1" t="s">
        <v>4</v>
      </c>
      <c r="P1" s="1" t="s">
        <v>15</v>
      </c>
      <c r="Q1" s="14" t="s">
        <v>5</v>
      </c>
      <c r="R1" s="1" t="s">
        <v>1</v>
      </c>
      <c r="S1" s="1" t="s">
        <v>3</v>
      </c>
    </row>
    <row r="2" spans="1:19" s="12" customFormat="1" x14ac:dyDescent="0.25">
      <c r="A2" s="6">
        <f t="shared" ref="A2:A15" si="0">N2</f>
        <v>0</v>
      </c>
      <c r="B2" s="6">
        <f t="shared" ref="B2:B15" si="1">Q2</f>
        <v>2975</v>
      </c>
      <c r="C2" s="6">
        <f>B2*1.2</f>
        <v>3570</v>
      </c>
      <c r="D2" s="6">
        <f t="shared" ref="D2:D13" si="2">C2*1.2</f>
        <v>4284</v>
      </c>
      <c r="E2" s="46">
        <f t="shared" ref="E2:E13" si="3">R2</f>
        <v>120000000</v>
      </c>
      <c r="F2" s="6">
        <f t="shared" ref="F2:F13" si="4">ROUND((E2/B2),0)</f>
        <v>40336</v>
      </c>
      <c r="G2" s="6">
        <f t="shared" ref="G2:G13" si="5">ROUND((E2/C2),0)</f>
        <v>33613</v>
      </c>
      <c r="H2" s="9">
        <f t="shared" ref="H2:H13" si="6">ROUND((E2/D2),0)</f>
        <v>28011</v>
      </c>
      <c r="I2" s="6" t="e">
        <f>#REF!</f>
        <v>#REF!</v>
      </c>
      <c r="J2" s="6">
        <f t="shared" ref="J2:J13" si="7">S2</f>
        <v>0</v>
      </c>
      <c r="Q2" s="47">
        <v>2975</v>
      </c>
      <c r="R2" s="48">
        <v>120000000</v>
      </c>
    </row>
    <row r="3" spans="1:19" s="12" customFormat="1" x14ac:dyDescent="0.25">
      <c r="A3" s="6">
        <f t="shared" si="0"/>
        <v>0</v>
      </c>
      <c r="B3" s="6">
        <f t="shared" si="1"/>
        <v>1850</v>
      </c>
      <c r="C3" s="6">
        <f t="shared" ref="C3:C15" si="8">B3*1.2</f>
        <v>2220</v>
      </c>
      <c r="D3" s="6">
        <f t="shared" si="2"/>
        <v>2664</v>
      </c>
      <c r="E3" s="46">
        <f t="shared" si="3"/>
        <v>75000000</v>
      </c>
      <c r="F3" s="6">
        <f t="shared" si="4"/>
        <v>40541</v>
      </c>
      <c r="G3" s="6">
        <f t="shared" si="5"/>
        <v>33784</v>
      </c>
      <c r="H3" s="9">
        <f t="shared" si="6"/>
        <v>28153</v>
      </c>
      <c r="I3" s="6" t="e">
        <f>#REF!</f>
        <v>#REF!</v>
      </c>
      <c r="J3" s="6">
        <f t="shared" si="7"/>
        <v>0</v>
      </c>
      <c r="Q3" s="47">
        <v>1850</v>
      </c>
      <c r="R3" s="48">
        <v>75000000</v>
      </c>
    </row>
    <row r="4" spans="1:19" s="12" customFormat="1" x14ac:dyDescent="0.25">
      <c r="A4" s="6">
        <f t="shared" si="0"/>
        <v>0</v>
      </c>
      <c r="B4" s="6">
        <f t="shared" si="1"/>
        <v>1850</v>
      </c>
      <c r="C4" s="6">
        <f t="shared" si="8"/>
        <v>2220</v>
      </c>
      <c r="D4" s="6">
        <f t="shared" si="2"/>
        <v>2664</v>
      </c>
      <c r="E4" s="46">
        <f t="shared" si="3"/>
        <v>110000000</v>
      </c>
      <c r="F4" s="6">
        <f t="shared" si="4"/>
        <v>59459</v>
      </c>
      <c r="G4" s="15">
        <f t="shared" si="5"/>
        <v>49550</v>
      </c>
      <c r="H4" s="9">
        <f t="shared" si="6"/>
        <v>41291</v>
      </c>
      <c r="I4" s="6" t="e">
        <f>#REF!</f>
        <v>#REF!</v>
      </c>
      <c r="J4" s="6">
        <f t="shared" si="7"/>
        <v>0</v>
      </c>
      <c r="O4" s="12">
        <v>0</v>
      </c>
      <c r="P4" s="12">
        <f t="shared" ref="P4:P7" si="9">O4/1.2</f>
        <v>0</v>
      </c>
      <c r="Q4" s="47">
        <v>1850</v>
      </c>
      <c r="R4" s="48">
        <v>110000000</v>
      </c>
    </row>
    <row r="5" spans="1:19" s="12" customFormat="1" x14ac:dyDescent="0.25">
      <c r="A5" s="6">
        <f t="shared" si="0"/>
        <v>0</v>
      </c>
      <c r="B5" s="6">
        <f t="shared" si="1"/>
        <v>4168</v>
      </c>
      <c r="C5" s="6">
        <f t="shared" si="8"/>
        <v>5001.5999999999995</v>
      </c>
      <c r="D5" s="6">
        <f t="shared" si="2"/>
        <v>6001.9199999999992</v>
      </c>
      <c r="E5" s="46">
        <f t="shared" si="3"/>
        <v>120000000</v>
      </c>
      <c r="F5" s="6">
        <f t="shared" si="4"/>
        <v>28791</v>
      </c>
      <c r="G5" s="6">
        <f t="shared" si="5"/>
        <v>23992</v>
      </c>
      <c r="H5" s="9">
        <f t="shared" si="6"/>
        <v>19994</v>
      </c>
      <c r="I5" s="6" t="e">
        <f>#REF!</f>
        <v>#REF!</v>
      </c>
      <c r="J5" s="6">
        <f t="shared" si="7"/>
        <v>0</v>
      </c>
      <c r="O5" s="12">
        <v>0</v>
      </c>
      <c r="P5" s="12">
        <f t="shared" si="9"/>
        <v>0</v>
      </c>
      <c r="Q5" s="47">
        <v>4168</v>
      </c>
      <c r="R5" s="48">
        <v>120000000</v>
      </c>
    </row>
    <row r="6" spans="1:19" s="12" customFormat="1" x14ac:dyDescent="0.25">
      <c r="A6" s="6">
        <f t="shared" si="0"/>
        <v>0</v>
      </c>
      <c r="B6" s="6">
        <f t="shared" si="1"/>
        <v>2112.5</v>
      </c>
      <c r="C6" s="6">
        <f t="shared" si="8"/>
        <v>2535</v>
      </c>
      <c r="D6" s="6">
        <f t="shared" si="2"/>
        <v>3042</v>
      </c>
      <c r="E6" s="46">
        <f t="shared" si="3"/>
        <v>106058500</v>
      </c>
      <c r="F6" s="6">
        <f t="shared" si="4"/>
        <v>50205</v>
      </c>
      <c r="G6" s="15">
        <f t="shared" si="5"/>
        <v>41838</v>
      </c>
      <c r="H6" s="9">
        <f t="shared" si="6"/>
        <v>34865</v>
      </c>
      <c r="I6" s="6" t="e">
        <f>#REF!</f>
        <v>#REF!</v>
      </c>
      <c r="J6" s="6" t="str">
        <f t="shared" si="7"/>
        <v>31.12.20</v>
      </c>
      <c r="O6" s="12">
        <v>0</v>
      </c>
      <c r="P6" s="12">
        <v>2535</v>
      </c>
      <c r="Q6" s="47">
        <f>P6/1.2</f>
        <v>2112.5</v>
      </c>
      <c r="R6" s="48">
        <f>103949500+2079000+30000</f>
        <v>106058500</v>
      </c>
      <c r="S6" s="12" t="s">
        <v>23</v>
      </c>
    </row>
    <row r="7" spans="1:19" s="12" customFormat="1" x14ac:dyDescent="0.25">
      <c r="A7" s="6">
        <f t="shared" si="0"/>
        <v>0</v>
      </c>
      <c r="B7" s="6">
        <f t="shared" si="1"/>
        <v>1850</v>
      </c>
      <c r="C7" s="6">
        <f t="shared" si="8"/>
        <v>2220</v>
      </c>
      <c r="D7" s="6">
        <f t="shared" si="2"/>
        <v>2664</v>
      </c>
      <c r="E7" s="46">
        <f t="shared" si="3"/>
        <v>75000000</v>
      </c>
      <c r="F7" s="6">
        <f t="shared" si="4"/>
        <v>40541</v>
      </c>
      <c r="G7" s="6">
        <f t="shared" si="5"/>
        <v>33784</v>
      </c>
      <c r="H7" s="9">
        <f t="shared" si="6"/>
        <v>28153</v>
      </c>
      <c r="I7" s="6" t="e">
        <f>#REF!</f>
        <v>#REF!</v>
      </c>
      <c r="J7" s="6">
        <f t="shared" si="7"/>
        <v>0</v>
      </c>
      <c r="O7" s="12">
        <v>0</v>
      </c>
      <c r="P7" s="12">
        <f t="shared" si="9"/>
        <v>0</v>
      </c>
      <c r="Q7" s="47">
        <v>1850</v>
      </c>
      <c r="R7" s="48">
        <v>75000000</v>
      </c>
    </row>
    <row r="8" spans="1:19" s="12" customFormat="1" x14ac:dyDescent="0.25">
      <c r="A8" s="6">
        <f t="shared" si="0"/>
        <v>0</v>
      </c>
      <c r="B8" s="6">
        <f t="shared" si="1"/>
        <v>0</v>
      </c>
      <c r="C8" s="6">
        <f t="shared" si="8"/>
        <v>0</v>
      </c>
      <c r="D8" s="6">
        <f t="shared" si="2"/>
        <v>0</v>
      </c>
      <c r="E8" s="46">
        <f t="shared" si="3"/>
        <v>0</v>
      </c>
      <c r="F8" s="6" t="e">
        <f t="shared" si="4"/>
        <v>#DIV/0!</v>
      </c>
      <c r="G8" s="6" t="e">
        <f t="shared" si="5"/>
        <v>#DIV/0!</v>
      </c>
      <c r="H8" s="9" t="e">
        <f t="shared" si="6"/>
        <v>#DIV/0!</v>
      </c>
      <c r="I8" s="6" t="e">
        <f>#REF!</f>
        <v>#REF!</v>
      </c>
      <c r="J8" s="6">
        <f t="shared" si="7"/>
        <v>0</v>
      </c>
      <c r="O8" s="12">
        <v>0</v>
      </c>
      <c r="P8" s="12">
        <f t="shared" ref="P8" si="10">O8/1.2</f>
        <v>0</v>
      </c>
      <c r="Q8" s="47">
        <f t="shared" ref="Q7:Q15" si="11">P8/1.2</f>
        <v>0</v>
      </c>
      <c r="R8" s="48"/>
    </row>
    <row r="9" spans="1:19" s="12" customFormat="1" x14ac:dyDescent="0.25">
      <c r="A9" s="6">
        <f t="shared" si="0"/>
        <v>0</v>
      </c>
      <c r="B9" s="6">
        <f t="shared" si="1"/>
        <v>0</v>
      </c>
      <c r="C9" s="6">
        <f t="shared" si="8"/>
        <v>0</v>
      </c>
      <c r="D9" s="6">
        <f t="shared" si="2"/>
        <v>0</v>
      </c>
      <c r="E9" s="46">
        <f t="shared" si="3"/>
        <v>0</v>
      </c>
      <c r="F9" s="6" t="e">
        <f t="shared" si="4"/>
        <v>#DIV/0!</v>
      </c>
      <c r="G9" s="6" t="e">
        <f t="shared" si="5"/>
        <v>#DIV/0!</v>
      </c>
      <c r="H9" s="9" t="e">
        <f t="shared" si="6"/>
        <v>#DIV/0!</v>
      </c>
      <c r="I9" s="6" t="e">
        <f>#REF!</f>
        <v>#REF!</v>
      </c>
      <c r="J9" s="6">
        <f t="shared" si="7"/>
        <v>0</v>
      </c>
      <c r="O9" s="12">
        <v>0</v>
      </c>
      <c r="P9" s="12">
        <v>0</v>
      </c>
      <c r="Q9" s="47">
        <f t="shared" si="11"/>
        <v>0</v>
      </c>
      <c r="R9" s="48"/>
    </row>
    <row r="10" spans="1:19" s="12" customFormat="1" x14ac:dyDescent="0.25">
      <c r="A10" s="6">
        <f t="shared" si="0"/>
        <v>0</v>
      </c>
      <c r="B10" s="6">
        <f t="shared" si="1"/>
        <v>0</v>
      </c>
      <c r="C10" s="6">
        <f t="shared" si="8"/>
        <v>0</v>
      </c>
      <c r="D10" s="6">
        <f t="shared" si="2"/>
        <v>0</v>
      </c>
      <c r="E10" s="46">
        <f t="shared" si="3"/>
        <v>0</v>
      </c>
      <c r="F10" s="6" t="e">
        <f t="shared" si="4"/>
        <v>#DIV/0!</v>
      </c>
      <c r="G10" s="6" t="e">
        <f t="shared" si="5"/>
        <v>#DIV/0!</v>
      </c>
      <c r="H10" s="9" t="e">
        <f t="shared" si="6"/>
        <v>#DIV/0!</v>
      </c>
      <c r="I10" s="6" t="e">
        <f>#REF!</f>
        <v>#REF!</v>
      </c>
      <c r="J10" s="6">
        <f t="shared" si="7"/>
        <v>0</v>
      </c>
      <c r="O10" s="12">
        <v>0</v>
      </c>
      <c r="P10" s="12">
        <v>0</v>
      </c>
      <c r="Q10" s="47">
        <f t="shared" si="11"/>
        <v>0</v>
      </c>
      <c r="R10" s="48"/>
    </row>
    <row r="11" spans="1:19" s="12" customFormat="1" x14ac:dyDescent="0.25">
      <c r="A11" s="6">
        <f t="shared" si="0"/>
        <v>0</v>
      </c>
      <c r="B11" s="6">
        <f t="shared" si="1"/>
        <v>0</v>
      </c>
      <c r="C11" s="6">
        <f t="shared" si="8"/>
        <v>0</v>
      </c>
      <c r="D11" s="6">
        <f t="shared" si="2"/>
        <v>0</v>
      </c>
      <c r="E11" s="46">
        <f t="shared" si="3"/>
        <v>0</v>
      </c>
      <c r="F11" s="6" t="e">
        <f t="shared" si="4"/>
        <v>#DIV/0!</v>
      </c>
      <c r="G11" s="6" t="e">
        <f t="shared" si="5"/>
        <v>#DIV/0!</v>
      </c>
      <c r="H11" s="9" t="e">
        <f t="shared" si="6"/>
        <v>#DIV/0!</v>
      </c>
      <c r="I11" s="6" t="e">
        <f>#REF!</f>
        <v>#REF!</v>
      </c>
      <c r="J11" s="6">
        <f t="shared" si="7"/>
        <v>0</v>
      </c>
      <c r="O11" s="12">
        <v>0</v>
      </c>
      <c r="P11" s="12">
        <v>0</v>
      </c>
      <c r="Q11" s="47">
        <f t="shared" si="11"/>
        <v>0</v>
      </c>
      <c r="R11" s="48"/>
    </row>
    <row r="12" spans="1:19" s="12" customFormat="1" x14ac:dyDescent="0.25">
      <c r="A12" s="6">
        <f t="shared" si="0"/>
        <v>0</v>
      </c>
      <c r="B12" s="6">
        <f t="shared" si="1"/>
        <v>0</v>
      </c>
      <c r="C12" s="6">
        <f t="shared" si="8"/>
        <v>0</v>
      </c>
      <c r="D12" s="6">
        <f t="shared" si="2"/>
        <v>0</v>
      </c>
      <c r="E12" s="46">
        <f t="shared" si="3"/>
        <v>0</v>
      </c>
      <c r="F12" s="6" t="e">
        <f t="shared" si="4"/>
        <v>#DIV/0!</v>
      </c>
      <c r="G12" s="6" t="e">
        <f t="shared" si="5"/>
        <v>#DIV/0!</v>
      </c>
      <c r="H12" s="9" t="e">
        <f t="shared" si="6"/>
        <v>#DIV/0!</v>
      </c>
      <c r="I12" s="6" t="e">
        <f>#REF!</f>
        <v>#REF!</v>
      </c>
      <c r="J12" s="6">
        <f t="shared" si="7"/>
        <v>0</v>
      </c>
      <c r="O12" s="12">
        <v>0</v>
      </c>
      <c r="P12" s="12">
        <v>0</v>
      </c>
      <c r="Q12" s="47">
        <f t="shared" si="11"/>
        <v>0</v>
      </c>
      <c r="R12" s="48">
        <v>0</v>
      </c>
    </row>
    <row r="13" spans="1:19" s="12" customFormat="1" x14ac:dyDescent="0.25">
      <c r="A13" s="6">
        <f t="shared" si="0"/>
        <v>0</v>
      </c>
      <c r="B13" s="6">
        <f t="shared" si="1"/>
        <v>0</v>
      </c>
      <c r="C13" s="6">
        <f t="shared" si="8"/>
        <v>0</v>
      </c>
      <c r="D13" s="6">
        <f t="shared" si="2"/>
        <v>0</v>
      </c>
      <c r="E13" s="46">
        <f t="shared" si="3"/>
        <v>0</v>
      </c>
      <c r="F13" s="6" t="e">
        <f t="shared" si="4"/>
        <v>#DIV/0!</v>
      </c>
      <c r="G13" s="6" t="e">
        <f t="shared" si="5"/>
        <v>#DIV/0!</v>
      </c>
      <c r="H13" s="9" t="e">
        <f t="shared" si="6"/>
        <v>#DIV/0!</v>
      </c>
      <c r="I13" s="6" t="e">
        <f>#REF!</f>
        <v>#REF!</v>
      </c>
      <c r="J13" s="6">
        <f t="shared" si="7"/>
        <v>0</v>
      </c>
      <c r="O13" s="12">
        <v>0</v>
      </c>
      <c r="P13" s="12">
        <v>0</v>
      </c>
      <c r="Q13" s="47">
        <f t="shared" si="11"/>
        <v>0</v>
      </c>
      <c r="R13" s="48">
        <v>0</v>
      </c>
    </row>
    <row r="14" spans="1:19" s="12" customFormat="1" x14ac:dyDescent="0.25">
      <c r="A14" s="6">
        <f t="shared" si="0"/>
        <v>0</v>
      </c>
      <c r="B14" s="6">
        <f t="shared" si="1"/>
        <v>0</v>
      </c>
      <c r="C14" s="6">
        <f t="shared" si="8"/>
        <v>0</v>
      </c>
      <c r="D14" s="6">
        <f t="shared" ref="D14:D15" si="12">C14*1.2</f>
        <v>0</v>
      </c>
      <c r="E14" s="46">
        <f t="shared" ref="E14:E15" si="13">R14</f>
        <v>0</v>
      </c>
      <c r="F14" s="6" t="e">
        <f t="shared" ref="F14:F15" si="14">ROUND((E14/B14),0)</f>
        <v>#DIV/0!</v>
      </c>
      <c r="G14" s="6" t="e">
        <f t="shared" ref="G14:G15" si="15">ROUND((E14/C14),0)</f>
        <v>#DIV/0!</v>
      </c>
      <c r="H14" s="9" t="e">
        <f t="shared" ref="H14:H15" si="16">ROUND((E14/D14),0)</f>
        <v>#DIV/0!</v>
      </c>
      <c r="I14" s="6" t="e">
        <f>#REF!</f>
        <v>#REF!</v>
      </c>
      <c r="J14" s="6">
        <f t="shared" ref="J14:J15" si="17">S14</f>
        <v>0</v>
      </c>
      <c r="O14" s="12">
        <v>0</v>
      </c>
      <c r="P14" s="12">
        <v>0</v>
      </c>
      <c r="Q14" s="47">
        <f t="shared" si="11"/>
        <v>0</v>
      </c>
      <c r="R14" s="48">
        <v>0</v>
      </c>
    </row>
    <row r="15" spans="1:19" s="12" customFormat="1" x14ac:dyDescent="0.25">
      <c r="A15" s="6">
        <f t="shared" si="0"/>
        <v>0</v>
      </c>
      <c r="B15" s="6">
        <f t="shared" si="1"/>
        <v>0</v>
      </c>
      <c r="C15" s="6">
        <f t="shared" si="8"/>
        <v>0</v>
      </c>
      <c r="D15" s="6">
        <f t="shared" si="12"/>
        <v>0</v>
      </c>
      <c r="E15" s="46">
        <f t="shared" si="13"/>
        <v>0</v>
      </c>
      <c r="F15" s="6" t="e">
        <f t="shared" si="14"/>
        <v>#DIV/0!</v>
      </c>
      <c r="G15" s="6" t="e">
        <f t="shared" si="15"/>
        <v>#DIV/0!</v>
      </c>
      <c r="H15" s="9" t="e">
        <f t="shared" si="16"/>
        <v>#DIV/0!</v>
      </c>
      <c r="I15" s="6" t="e">
        <f>#REF!</f>
        <v>#REF!</v>
      </c>
      <c r="J15" s="6">
        <f t="shared" si="17"/>
        <v>0</v>
      </c>
      <c r="O15" s="12">
        <v>0</v>
      </c>
      <c r="P15" s="12">
        <v>0</v>
      </c>
      <c r="Q15" s="47">
        <f t="shared" si="11"/>
        <v>0</v>
      </c>
      <c r="R15" s="48">
        <v>0</v>
      </c>
    </row>
    <row r="17" spans="3:26" x14ac:dyDescent="0.25">
      <c r="S17" s="25"/>
      <c r="T17" s="25"/>
      <c r="U17" s="25"/>
    </row>
    <row r="18" spans="3:26" ht="16.5" x14ac:dyDescent="0.3">
      <c r="C18" s="17"/>
      <c r="D18" s="17"/>
      <c r="E18" s="17"/>
      <c r="H18" s="16"/>
      <c r="I18" s="16"/>
      <c r="J18" s="16"/>
      <c r="K18" s="16"/>
      <c r="L18" s="16"/>
      <c r="M18" s="16"/>
      <c r="N18" s="16"/>
      <c r="O18" s="16"/>
      <c r="Q18"/>
      <c r="S18" s="25"/>
      <c r="T18" s="25"/>
      <c r="U18" s="25"/>
    </row>
    <row r="19" spans="3:26" ht="16.5" x14ac:dyDescent="0.3">
      <c r="C19" s="17"/>
      <c r="D19" s="17"/>
      <c r="E19" s="17"/>
      <c r="S19" s="25"/>
      <c r="T19" s="25"/>
      <c r="U19" s="25"/>
    </row>
    <row r="20" spans="3:26" ht="21.75" customHeight="1" x14ac:dyDescent="0.3">
      <c r="C20" s="17"/>
      <c r="D20" s="18"/>
      <c r="E20" s="17"/>
      <c r="G20" s="4"/>
      <c r="I20" s="10"/>
      <c r="J20" s="10"/>
      <c r="K20" s="10"/>
      <c r="L20" s="10"/>
      <c r="M20" s="10"/>
      <c r="N20" s="10"/>
      <c r="O20" s="10"/>
      <c r="P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3:26" ht="16.5" x14ac:dyDescent="0.3">
      <c r="C21" s="17"/>
      <c r="D21" s="17"/>
      <c r="E21" s="17"/>
      <c r="Q21"/>
      <c r="S21" s="26"/>
      <c r="T21" s="26"/>
      <c r="U21" s="26"/>
      <c r="V21" s="7"/>
      <c r="W21" s="7"/>
      <c r="X21" s="7"/>
      <c r="Y21" s="7"/>
      <c r="Z21" s="7"/>
    </row>
    <row r="22" spans="3:26" ht="16.5" x14ac:dyDescent="0.3">
      <c r="C22" s="17"/>
      <c r="D22" s="17"/>
      <c r="E22" s="17"/>
      <c r="H22"/>
      <c r="I22" s="10"/>
      <c r="Q22"/>
      <c r="S22" s="26"/>
      <c r="T22" s="26"/>
      <c r="U22" s="26"/>
      <c r="V22" s="7"/>
      <c r="W22" s="7"/>
      <c r="X22" s="7"/>
      <c r="Y22" s="7"/>
      <c r="Z22" s="7"/>
    </row>
    <row r="23" spans="3:26" ht="16.5" x14ac:dyDescent="0.3">
      <c r="C23" s="17"/>
      <c r="D23" s="19"/>
      <c r="E23" s="19"/>
      <c r="H23" t="s">
        <v>13</v>
      </c>
      <c r="I23" s="10"/>
      <c r="J23">
        <v>1471</v>
      </c>
      <c r="M23" t="s">
        <v>17</v>
      </c>
      <c r="O23" t="s">
        <v>16</v>
      </c>
      <c r="P23" s="10"/>
      <c r="Q23" s="10">
        <v>2535</v>
      </c>
      <c r="R23" t="s">
        <v>14</v>
      </c>
      <c r="S23" s="25"/>
      <c r="T23" s="25"/>
      <c r="U23" s="26"/>
      <c r="V23" s="7"/>
      <c r="W23" s="7"/>
      <c r="X23" s="7"/>
      <c r="Y23" s="7"/>
      <c r="Z23" s="7"/>
    </row>
    <row r="24" spans="3:26" ht="16.5" x14ac:dyDescent="0.3">
      <c r="C24" s="17"/>
      <c r="D24" s="17"/>
      <c r="E24" s="17"/>
      <c r="F24" s="13"/>
      <c r="H24" t="s">
        <v>20</v>
      </c>
      <c r="I24" s="10"/>
      <c r="J24">
        <v>43000</v>
      </c>
      <c r="O24" t="s">
        <v>18</v>
      </c>
      <c r="P24" s="10"/>
      <c r="Q24">
        <v>3000</v>
      </c>
      <c r="S24" s="25"/>
      <c r="T24" s="25"/>
      <c r="U24" s="26"/>
      <c r="V24" s="7"/>
      <c r="W24" s="7"/>
      <c r="X24" s="7"/>
      <c r="Y24" s="7"/>
      <c r="Z24" s="7"/>
    </row>
    <row r="25" spans="3:26" ht="17.25" thickBot="1" x14ac:dyDescent="0.35">
      <c r="C25" s="17"/>
      <c r="D25" s="17"/>
      <c r="E25" s="17"/>
      <c r="H25" s="22" t="s">
        <v>12</v>
      </c>
      <c r="I25" s="23"/>
      <c r="J25" s="22">
        <f>J24*J23</f>
        <v>63253000</v>
      </c>
      <c r="K25" s="24"/>
      <c r="L25" s="24"/>
      <c r="M25" s="24"/>
      <c r="O25" s="22" t="s">
        <v>19</v>
      </c>
      <c r="P25" s="23"/>
      <c r="Q25" s="22">
        <f>Q23*Q24</f>
        <v>7605000</v>
      </c>
      <c r="R25" s="24"/>
      <c r="S25" s="25"/>
      <c r="T25" s="25"/>
      <c r="U25" s="26"/>
      <c r="V25" s="7"/>
      <c r="W25" s="7"/>
      <c r="X25" s="7"/>
      <c r="Y25" s="7"/>
      <c r="Z25" s="7"/>
    </row>
    <row r="26" spans="3:26" ht="18" thickTop="1" thickBot="1" x14ac:dyDescent="0.35">
      <c r="C26" s="17"/>
      <c r="D26" s="17"/>
      <c r="E26" s="17"/>
      <c r="J26">
        <f>J25+Q25</f>
        <v>70858000</v>
      </c>
      <c r="S26" s="26"/>
      <c r="T26" s="26"/>
      <c r="U26" s="26"/>
      <c r="V26" s="7"/>
      <c r="W26" s="7"/>
      <c r="X26" s="7"/>
      <c r="Y26" s="7"/>
      <c r="Z26" s="7"/>
    </row>
    <row r="27" spans="3:26" ht="16.5" x14ac:dyDescent="0.3">
      <c r="C27" s="17"/>
      <c r="D27" s="17"/>
      <c r="E27" s="17"/>
      <c r="H27" s="11"/>
      <c r="I27" s="4"/>
      <c r="J27" s="4"/>
      <c r="K27" s="4"/>
      <c r="L27" s="4"/>
      <c r="M27" s="4"/>
      <c r="N27" s="4"/>
      <c r="O27" s="4"/>
      <c r="Q27" s="43"/>
      <c r="R27" s="44"/>
      <c r="S27" s="44"/>
      <c r="T27" s="44"/>
      <c r="U27" s="45"/>
      <c r="V27" s="7"/>
      <c r="W27" s="7"/>
      <c r="X27" s="7"/>
      <c r="Y27" s="7"/>
      <c r="Z27" s="7"/>
    </row>
    <row r="28" spans="3:26" ht="16.5" x14ac:dyDescent="0.3">
      <c r="C28" s="17"/>
      <c r="D28" s="20"/>
      <c r="E28" s="20"/>
      <c r="I28" s="25"/>
      <c r="J28" s="32"/>
      <c r="K28" s="32"/>
      <c r="L28" s="32"/>
      <c r="M28" s="32"/>
      <c r="N28" s="32"/>
      <c r="O28" s="32"/>
      <c r="Q28" s="36"/>
      <c r="R28" s="25"/>
      <c r="S28" s="25"/>
      <c r="T28" s="25"/>
      <c r="U28" s="31"/>
      <c r="V28" s="16"/>
      <c r="W28" s="16"/>
      <c r="X28" s="7"/>
      <c r="Y28" s="7"/>
      <c r="Z28" s="7"/>
    </row>
    <row r="29" spans="3:26" ht="16.5" x14ac:dyDescent="0.3">
      <c r="C29" s="17"/>
      <c r="D29" s="19"/>
      <c r="E29" s="19"/>
      <c r="H29" s="10" t="s">
        <v>21</v>
      </c>
      <c r="I29">
        <v>2529</v>
      </c>
      <c r="Q29" s="37"/>
      <c r="R29" s="34"/>
      <c r="S29" s="25"/>
      <c r="T29" s="25"/>
      <c r="U29" s="31"/>
      <c r="X29" s="16"/>
      <c r="Y29" s="7"/>
      <c r="Z29" s="7"/>
    </row>
    <row r="30" spans="3:26" ht="16.5" x14ac:dyDescent="0.3">
      <c r="C30" s="17"/>
      <c r="D30" s="19"/>
      <c r="E30" s="19"/>
      <c r="H30" s="10" t="s">
        <v>22</v>
      </c>
      <c r="I30">
        <v>49000</v>
      </c>
      <c r="Q30" s="36"/>
      <c r="R30" s="25"/>
      <c r="S30" s="25"/>
      <c r="T30" s="25"/>
      <c r="U30" s="31"/>
      <c r="Y30" s="7"/>
      <c r="Z30" s="7"/>
    </row>
    <row r="31" spans="3:26" ht="16.5" x14ac:dyDescent="0.3">
      <c r="C31" s="17"/>
      <c r="D31" s="17"/>
      <c r="E31" s="17"/>
      <c r="I31">
        <f>I30*I29</f>
        <v>123921000</v>
      </c>
      <c r="Q31" s="36"/>
      <c r="R31" s="25"/>
      <c r="S31" s="25"/>
      <c r="T31" s="25"/>
      <c r="U31" s="31"/>
      <c r="Y31" s="7"/>
      <c r="Z31" s="7"/>
    </row>
    <row r="32" spans="3:26" ht="16.5" x14ac:dyDescent="0.3">
      <c r="C32" s="17"/>
      <c r="D32" s="19"/>
      <c r="E32" s="19"/>
      <c r="O32" s="10"/>
      <c r="P32" s="4"/>
      <c r="Q32" s="27"/>
      <c r="R32" s="28"/>
      <c r="S32" s="33"/>
      <c r="T32" s="33"/>
      <c r="U32" s="29"/>
      <c r="V32" s="7"/>
      <c r="W32" s="7"/>
      <c r="X32" s="7"/>
      <c r="Y32" s="7"/>
      <c r="Z32" s="7"/>
    </row>
    <row r="33" spans="3:26" ht="16.5" x14ac:dyDescent="0.3">
      <c r="C33" s="18"/>
      <c r="D33" s="21"/>
      <c r="E33" s="21"/>
      <c r="O33" s="10"/>
      <c r="Q33" s="27"/>
      <c r="R33" s="33"/>
      <c r="S33" s="33"/>
      <c r="T33" s="33"/>
      <c r="U33" s="29"/>
      <c r="V33" s="7"/>
      <c r="W33" s="7"/>
      <c r="X33" s="7"/>
      <c r="Y33" s="7"/>
      <c r="Z33" s="7"/>
    </row>
    <row r="34" spans="3:26" ht="16.5" x14ac:dyDescent="0.3">
      <c r="C34" s="18"/>
      <c r="D34" s="21"/>
      <c r="E34" s="21"/>
      <c r="O34" s="10"/>
      <c r="Q34" s="30"/>
      <c r="R34" s="32"/>
      <c r="S34" s="32"/>
      <c r="T34" s="32"/>
      <c r="U34" s="38"/>
      <c r="V34" s="7"/>
      <c r="W34" s="7"/>
      <c r="X34" s="7"/>
      <c r="Y34" s="7"/>
      <c r="Z34" s="7"/>
    </row>
    <row r="35" spans="3:26" ht="16.5" x14ac:dyDescent="0.3">
      <c r="C35" s="18"/>
      <c r="D35" s="21"/>
      <c r="E35" s="21"/>
      <c r="Q35" s="30"/>
      <c r="R35" s="25"/>
      <c r="S35" s="25"/>
      <c r="T35" s="25"/>
      <c r="U35" s="31"/>
      <c r="V35" s="7"/>
      <c r="W35" s="7"/>
      <c r="X35" s="7"/>
      <c r="Y35" s="7"/>
      <c r="Z35" s="7"/>
    </row>
    <row r="36" spans="3:26" ht="16.5" x14ac:dyDescent="0.3">
      <c r="C36" s="18"/>
      <c r="D36" s="21"/>
      <c r="E36" s="21"/>
      <c r="Q36" s="30"/>
      <c r="R36" s="25"/>
      <c r="S36" s="25"/>
      <c r="T36" s="25"/>
      <c r="U36" s="29"/>
      <c r="V36" s="7"/>
      <c r="W36" s="7"/>
      <c r="X36" s="7"/>
      <c r="Y36" s="7"/>
      <c r="Z36" s="7"/>
    </row>
    <row r="37" spans="3:26" x14ac:dyDescent="0.25">
      <c r="C37" s="3"/>
      <c r="D37" s="3"/>
      <c r="E37" s="3"/>
      <c r="Q37" s="30"/>
      <c r="R37" s="33"/>
      <c r="S37" s="33"/>
      <c r="T37" s="33"/>
      <c r="U37" s="29"/>
      <c r="V37" s="7"/>
      <c r="W37" s="7"/>
      <c r="X37" s="7"/>
      <c r="Y37" s="7"/>
      <c r="Z37" s="7"/>
    </row>
    <row r="38" spans="3:26" x14ac:dyDescent="0.25">
      <c r="O38" s="7"/>
      <c r="P38" s="7"/>
      <c r="Q38" s="30"/>
      <c r="R38" s="32"/>
      <c r="S38" s="32"/>
      <c r="T38" s="32"/>
      <c r="U38" s="38"/>
      <c r="V38" s="7"/>
      <c r="W38" s="7"/>
      <c r="X38" s="7"/>
      <c r="Y38" s="7"/>
      <c r="Z38" s="7"/>
    </row>
    <row r="39" spans="3:26" x14ac:dyDescent="0.25">
      <c r="Q39" s="27"/>
      <c r="R39" s="25"/>
      <c r="S39" s="25"/>
      <c r="T39" s="25"/>
      <c r="U39" s="31"/>
    </row>
    <row r="40" spans="3:26" x14ac:dyDescent="0.25">
      <c r="Q40" s="30"/>
      <c r="R40" s="32"/>
      <c r="S40" s="32"/>
      <c r="T40" s="32"/>
      <c r="U40" s="38"/>
    </row>
    <row r="41" spans="3:26" x14ac:dyDescent="0.25">
      <c r="Q41" s="27"/>
      <c r="R41" s="25"/>
      <c r="S41" s="25"/>
      <c r="T41" s="25"/>
      <c r="U41" s="31"/>
    </row>
    <row r="42" spans="3:26" x14ac:dyDescent="0.25">
      <c r="Q42" s="27"/>
      <c r="R42" s="35"/>
      <c r="S42" s="35"/>
      <c r="T42" s="35"/>
      <c r="U42" s="39"/>
      <c r="W42" t="s">
        <v>14</v>
      </c>
    </row>
    <row r="43" spans="3:26" ht="15.75" thickBot="1" x14ac:dyDescent="0.3">
      <c r="Q43" s="40"/>
      <c r="R43" s="41"/>
      <c r="S43" s="41"/>
      <c r="T43" s="41"/>
      <c r="U43" s="42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A4" zoomScaleNormal="100" workbookViewId="0">
      <selection activeCell="B5" sqref="B5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4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>
      <selection activeCell="B14" sqref="B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16" zoomScaleNormal="100" workbookViewId="0">
      <selection activeCell="B18" sqref="B18"/>
    </sheetView>
  </sheetViews>
  <sheetFormatPr defaultRowHeight="15" x14ac:dyDescent="0.25"/>
  <sheetData>
    <row r="2" spans="1:1" x14ac:dyDescent="0.25">
      <c r="A2" s="4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B3" sqref="B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31" workbookViewId="0">
      <selection activeCell="B40" sqref="B40"/>
    </sheetView>
  </sheetViews>
  <sheetFormatPr defaultRowHeight="15" x14ac:dyDescent="0.25"/>
  <sheetData>
    <row r="1" spans="1:1" x14ac:dyDescent="0.25">
      <c r="A1" s="4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Z292:Z332"/>
  <sheetViews>
    <sheetView topLeftCell="A319" zoomScaleNormal="100" workbookViewId="0">
      <selection activeCell="B275" sqref="B275"/>
    </sheetView>
  </sheetViews>
  <sheetFormatPr defaultRowHeight="15" x14ac:dyDescent="0.25"/>
  <sheetData>
    <row r="292" spans="26:26" x14ac:dyDescent="0.25">
      <c r="Z292">
        <v>28722753</v>
      </c>
    </row>
    <row r="293" spans="26:26" x14ac:dyDescent="0.25">
      <c r="Z293">
        <f>136.37*10.764</f>
        <v>1467.8866800000001</v>
      </c>
    </row>
    <row r="294" spans="26:26" x14ac:dyDescent="0.25">
      <c r="Z294">
        <f>Z292/Z293</f>
        <v>19567.418514895169</v>
      </c>
    </row>
    <row r="330" spans="26:26" x14ac:dyDescent="0.25">
      <c r="Z330">
        <v>19600000</v>
      </c>
    </row>
    <row r="331" spans="26:26" x14ac:dyDescent="0.25">
      <c r="Z331">
        <f>92.19*10.764</f>
        <v>992.33315999999991</v>
      </c>
    </row>
    <row r="332" spans="26:26" x14ac:dyDescent="0.25">
      <c r="Z332">
        <f>Z330/Z331</f>
        <v>19751.43106172125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6:AB256"/>
  <sheetViews>
    <sheetView tabSelected="1" zoomScaleNormal="100" workbookViewId="0">
      <selection activeCell="Y18" sqref="Y18"/>
    </sheetView>
  </sheetViews>
  <sheetFormatPr defaultRowHeight="15" x14ac:dyDescent="0.25"/>
  <sheetData>
    <row r="6" spans="23:26" x14ac:dyDescent="0.25">
      <c r="W6" t="s">
        <v>30</v>
      </c>
    </row>
    <row r="7" spans="23:26" x14ac:dyDescent="0.25">
      <c r="W7" t="s">
        <v>24</v>
      </c>
      <c r="X7">
        <v>14500000</v>
      </c>
      <c r="Y7">
        <f>77.04*10.764</f>
        <v>829.25855999999999</v>
      </c>
      <c r="Z7">
        <f>X7/Y7</f>
        <v>17485.499335695735</v>
      </c>
    </row>
    <row r="8" spans="23:26" x14ac:dyDescent="0.25">
      <c r="W8" t="s">
        <v>25</v>
      </c>
      <c r="X8">
        <v>28722753</v>
      </c>
      <c r="Y8">
        <f>136.37*10.764</f>
        <v>1467.8866800000001</v>
      </c>
      <c r="Z8">
        <f>X8/Y8</f>
        <v>19567.418514895169</v>
      </c>
    </row>
    <row r="9" spans="23:26" x14ac:dyDescent="0.25">
      <c r="W9" t="s">
        <v>26</v>
      </c>
      <c r="X9">
        <v>19600000</v>
      </c>
      <c r="Y9">
        <f>92.19*10.764</f>
        <v>992.33315999999991</v>
      </c>
      <c r="Z9">
        <f>X9/Y9</f>
        <v>19751.43106172125</v>
      </c>
    </row>
    <row r="10" spans="23:26" x14ac:dyDescent="0.25">
      <c r="W10" t="s">
        <v>27</v>
      </c>
      <c r="X10">
        <v>15000000</v>
      </c>
      <c r="Y10">
        <f>76.77*10.764</f>
        <v>826.35227999999995</v>
      </c>
      <c r="Z10">
        <f>X10/Y10</f>
        <v>18152.06463761436</v>
      </c>
    </row>
    <row r="11" spans="23:26" x14ac:dyDescent="0.25">
      <c r="W11" t="s">
        <v>28</v>
      </c>
      <c r="X11">
        <v>13500000</v>
      </c>
      <c r="Y11">
        <f>77.57*10.764</f>
        <v>834.96347999999989</v>
      </c>
      <c r="Z11">
        <f>X11/Y11</f>
        <v>16168.371819088425</v>
      </c>
    </row>
    <row r="12" spans="23:26" x14ac:dyDescent="0.25">
      <c r="W12" t="s">
        <v>28</v>
      </c>
      <c r="X12">
        <v>14300000</v>
      </c>
      <c r="Y12">
        <f>77.04*10.764</f>
        <v>829.25855999999999</v>
      </c>
      <c r="Z12">
        <f>X12/Y12</f>
        <v>17244.320034513723</v>
      </c>
    </row>
    <row r="13" spans="23:26" x14ac:dyDescent="0.25">
      <c r="W13" t="s">
        <v>29</v>
      </c>
      <c r="X13">
        <v>8080800</v>
      </c>
      <c r="Y13">
        <f>41.17*10.764</f>
        <v>443.15388000000002</v>
      </c>
      <c r="Z13">
        <f>X13/Y13</f>
        <v>18234.749518609653</v>
      </c>
    </row>
    <row r="25" spans="23:26" x14ac:dyDescent="0.25">
      <c r="W25" t="s">
        <v>24</v>
      </c>
      <c r="X25">
        <v>14500000</v>
      </c>
      <c r="Y25">
        <f>77.04*10.764</f>
        <v>829.25855999999999</v>
      </c>
      <c r="Z25">
        <f>X25/Y25</f>
        <v>17485.499335695735</v>
      </c>
    </row>
    <row r="49" spans="24:27" x14ac:dyDescent="0.25">
      <c r="X49" t="s">
        <v>25</v>
      </c>
      <c r="Y49">
        <v>28722753</v>
      </c>
      <c r="Z49">
        <f>136.37*10.764</f>
        <v>1467.8866800000001</v>
      </c>
      <c r="AA49">
        <f>Y49/Z49</f>
        <v>19567.418514895169</v>
      </c>
    </row>
    <row r="97" spans="2:27" x14ac:dyDescent="0.25">
      <c r="X97" t="s">
        <v>26</v>
      </c>
      <c r="Y97">
        <v>19600000</v>
      </c>
      <c r="Z97">
        <f>92.19*10.764</f>
        <v>992.33315999999991</v>
      </c>
      <c r="AA97">
        <f>Y97/Z97</f>
        <v>19751.43106172125</v>
      </c>
    </row>
    <row r="102" spans="2:27" x14ac:dyDescent="0.25">
      <c r="B102" s="4"/>
    </row>
    <row r="137" spans="24:27" x14ac:dyDescent="0.25">
      <c r="X137" s="4"/>
    </row>
    <row r="142" spans="24:27" x14ac:dyDescent="0.25">
      <c r="X142" t="s">
        <v>27</v>
      </c>
      <c r="Y142">
        <v>15000000</v>
      </c>
      <c r="Z142">
        <f>76.77*10.764</f>
        <v>826.35227999999995</v>
      </c>
      <c r="AA142">
        <f>Y142/Z142</f>
        <v>18152.06463761436</v>
      </c>
    </row>
    <row r="181" spans="24:27" x14ac:dyDescent="0.25">
      <c r="X181" t="s">
        <v>28</v>
      </c>
      <c r="Y181">
        <v>13500000</v>
      </c>
      <c r="Z181">
        <f>77.57*10.764</f>
        <v>834.96347999999989</v>
      </c>
      <c r="AA181">
        <f>Y181/Z181</f>
        <v>16168.371819088425</v>
      </c>
    </row>
    <row r="226" spans="24:27" x14ac:dyDescent="0.25">
      <c r="X226" t="s">
        <v>28</v>
      </c>
      <c r="Y226">
        <v>14300000</v>
      </c>
      <c r="Z226">
        <f>77.04*10.764</f>
        <v>829.25855999999999</v>
      </c>
      <c r="AA226">
        <f>Y226/Z226</f>
        <v>17244.320034513723</v>
      </c>
    </row>
    <row r="256" spans="25:28" x14ac:dyDescent="0.25">
      <c r="Y256" t="s">
        <v>29</v>
      </c>
      <c r="Z256">
        <v>8080800</v>
      </c>
      <c r="AA256">
        <f>41.17*10.764</f>
        <v>443.15388000000002</v>
      </c>
      <c r="AB256">
        <f>Z256/AA256</f>
        <v>18234.749518609653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20-20</vt:lpstr>
      <vt:lpstr>Sheet1</vt:lpstr>
      <vt:lpstr>Sheet2</vt:lpstr>
      <vt:lpstr>Sheet3</vt:lpstr>
      <vt:lpstr>Sheet4</vt:lpstr>
      <vt:lpstr>Sheet5</vt:lpstr>
      <vt:lpstr>Plot</vt:lpstr>
      <vt:lpstr>flat</vt:lpstr>
      <vt:lpstr>igr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2024-03-23T09:50:40Z</dcterms:modified>
</cp:coreProperties>
</file>