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7D21BED-B92A-497C-90D5-B6C4978E6D4B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2" i="5" l="1"/>
  <c r="D42" i="5"/>
  <c r="E42" i="5"/>
  <c r="E41" i="5"/>
  <c r="I24" i="5"/>
  <c r="H24" i="5"/>
  <c r="B23" i="5"/>
  <c r="G10" i="5"/>
  <c r="F10" i="5"/>
  <c r="N19" i="5"/>
  <c r="K19" i="5"/>
  <c r="K18" i="5"/>
  <c r="I19" i="5"/>
  <c r="E32" i="5"/>
  <c r="K13" i="5"/>
  <c r="K12" i="5"/>
  <c r="K9" i="5"/>
  <c r="L39" i="5"/>
  <c r="D39" i="5"/>
  <c r="E39" i="5"/>
  <c r="I17" i="5"/>
  <c r="B9" i="5"/>
  <c r="I9" i="5"/>
  <c r="J9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I33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K39" i="5" l="1"/>
  <c r="B8" i="5"/>
  <c r="B13" i="5"/>
  <c r="B14" i="5" s="1"/>
  <c r="B15" i="5" s="1"/>
  <c r="B20" i="5" s="1"/>
  <c r="K41" i="5"/>
  <c r="L41" i="5"/>
  <c r="K40" i="5"/>
  <c r="B25" i="5" l="1"/>
  <c r="B21" i="5"/>
  <c r="B22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<sst xmlns="http://schemas.openxmlformats.org/spreadsheetml/2006/main" count="28" uniqueCount="28">
  <si>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</si>
  <si>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</si>
  <si>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</si>
  <si>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</si>
  <si>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</si>
  <si>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</si>
  <si>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</si>
  <si>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</si>
  <si>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</si>
  <si>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</si>
  <si>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</si>
  <si>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</si>
  <si>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</si>
  <si>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</si>
  <si>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</si>
  <si>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</si>
  <si>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</si>
  <si>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</si>
  <si>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</si>
  <si>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</si>
  <si>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</si>
  <si>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</si>
  <si>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</si>
  <si>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</si>
  <si>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</si>
  <si>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</si>
  <si>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Loft Area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</si>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</sst>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0A777D-62D6-4854-A69E-E7BEAE39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E741C-5DC1-41B8-8BF3-C7D394F6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C3E01-8F71-498D-ADAD-6E4AD055B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314879</xdr:colOff>
      <xdr:row>27</xdr:row>
      <xdr:rowOff>124560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50546-3704-44B4-AF19-AF0E87AB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72479" cy="526806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229142</xdr:colOff>
      <xdr:row>25</xdr:row>
      <xdr:rowOff>38743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3F46BF-6A37-4A41-9FC8-4F26490A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86742" cy="461074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29</xdr:col>
      <xdr:colOff>287066</xdr:colOff>
      <xdr:row>43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10328A-5D1D-490F-B4EB-787DCEBF9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9431066" cy="8145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525480</xdr:colOff>
      <xdr:row>43</xdr:row>
      <xdr:rowOff>163091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86E9A3-9999-400C-88CE-0543FAB5B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98280" cy="8354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19</xdr:col>
      <xdr:colOff>477933</xdr:colOff>
      <xdr:row>88</xdr:row>
      <xdr:rowOff>29722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303960-1EE6-4CCC-A657-34929148D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2060333" cy="822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4"/>
  <sheetViews>
    <sheetView topLeftCell="A13" workbookViewId="0">
      <selection activeCell="O42" sqref="O42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2005</v>
      </c>
      <c r="C6" s="4"/>
      <c r="D6" s="3"/>
      <c r="I6" s="3">
        <v>2005</v>
      </c>
      <c r="J6" s="3">
        <v>2024</v>
      </c>
      <c r="K6" s="3">
        <f>J6-I6</f>
        <v>19</v>
      </c>
      <c r="L6" s="3">
        <f>K6-60</f>
        <v>-41</v>
      </c>
    </row>
    <row r="7" spans="1:12" ht="16.5" x14ac:dyDescent="0.3">
      <c r="A7" s="4" t="s">
        <v>6</v>
      </c>
      <c r="B7" s="4">
        <f>B5-B6</f>
        <v>19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-41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402*3000</f>
        <v>1206000</v>
      </c>
      <c r="C9" s="8"/>
      <c r="D9" s="7"/>
      <c r="F9">
        <v>8300000</v>
      </c>
      <c r="G9">
        <v>220630</v>
      </c>
      <c r="H9" s="12"/>
      <c r="I9" s="13">
        <f>J9/1.2</f>
        <v>335.11919999999998</v>
      </c>
      <c r="J9" s="13">
        <f>37.36*10.764</f>
        <v>402.14303999999998</v>
      </c>
      <c r="K9" s="13">
        <f>J9*1.3</f>
        <v>522.78595199999995</v>
      </c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F10">
        <f>F9/335</f>
        <v>24776.119402985074</v>
      </c>
      <c r="G10">
        <f>G9/10.764</f>
        <v>20497.027127461912</v>
      </c>
      <c r="H10" s="12"/>
      <c r="I10" s="13"/>
      <c r="J10" s="13"/>
      <c r="K10" s="13">
        <v>523</v>
      </c>
    </row>
    <row r="11" spans="1:12" ht="16.5" x14ac:dyDescent="0.3">
      <c r="A11" s="4"/>
      <c r="B11" s="4"/>
      <c r="C11" s="4"/>
      <c r="D11" s="3"/>
      <c r="H11" s="12"/>
      <c r="I11" s="13"/>
      <c r="J11" s="13"/>
      <c r="K11" s="13">
        <v>25000</v>
      </c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>
        <f>K11*K10</f>
        <v>13075000</v>
      </c>
    </row>
    <row r="13" spans="1:12" ht="16.5" x14ac:dyDescent="0.3">
      <c r="A13" s="4" t="s">
        <v>10</v>
      </c>
      <c r="B13" s="4">
        <f>B12*B7/60</f>
        <v>28.5</v>
      </c>
      <c r="C13" s="4"/>
      <c r="D13" s="3"/>
      <c r="K13">
        <f>K12/335</f>
        <v>39029.850746268654</v>
      </c>
    </row>
    <row r="14" spans="1:12" ht="16.5" x14ac:dyDescent="0.3">
      <c r="A14" s="4"/>
      <c r="B14" s="9">
        <f>B13%</f>
        <v>0.28499999999999998</v>
      </c>
      <c r="C14" s="9"/>
      <c r="D14" s="18"/>
    </row>
    <row r="15" spans="1:12" ht="16.5" x14ac:dyDescent="0.3">
      <c r="A15" s="4" t="s">
        <v>11</v>
      </c>
      <c r="B15" s="8">
        <f>ROUND((B9*B14),0)</f>
        <v>343710</v>
      </c>
      <c r="C15" s="8"/>
      <c r="D15" s="8"/>
    </row>
    <row r="16" spans="1:12" ht="16.5" x14ac:dyDescent="0.3">
      <c r="A16" s="4"/>
      <c r="B16" s="8"/>
      <c r="C16" s="8"/>
      <c r="D16" s="8"/>
      <c r="I16" t="s">
        <v>25</v>
      </c>
      <c r="K16" t="s">
        <v>26</v>
      </c>
    </row>
    <row r="17" spans="1:14" ht="16.5" x14ac:dyDescent="0.3">
      <c r="A17" s="4" t="s">
        <v>2</v>
      </c>
      <c r="B17" s="8">
        <v>335</v>
      </c>
      <c r="C17" s="8"/>
      <c r="D17" s="7"/>
      <c r="I17">
        <f>293+10</f>
        <v>303</v>
      </c>
      <c r="K17">
        <v>163</v>
      </c>
      <c r="N17">
        <v>402</v>
      </c>
    </row>
    <row r="18" spans="1:14" ht="16.5" x14ac:dyDescent="0.3">
      <c r="A18" s="4" t="s">
        <v>22</v>
      </c>
      <c r="B18" s="4">
        <v>35000</v>
      </c>
      <c r="C18" s="4"/>
      <c r="D18" s="3"/>
      <c r="I18">
        <v>30000</v>
      </c>
      <c r="K18">
        <f>I18*70%</f>
        <v>21000</v>
      </c>
      <c r="N18">
        <v>25000</v>
      </c>
    </row>
    <row r="19" spans="1:14" ht="16.5" x14ac:dyDescent="0.3">
      <c r="A19" s="4" t="s">
        <v>12</v>
      </c>
      <c r="B19" s="8">
        <f>B18*B17</f>
        <v>11725000</v>
      </c>
      <c r="C19" s="8"/>
      <c r="D19" s="7"/>
      <c r="I19">
        <f>I18*I17</f>
        <v>9090000</v>
      </c>
      <c r="K19">
        <f>K18*K17</f>
        <v>3423000</v>
      </c>
      <c r="N19">
        <f>N18*N17</f>
        <v>10050000</v>
      </c>
    </row>
    <row r="20" spans="1:14" ht="16.5" x14ac:dyDescent="0.3">
      <c r="A20" s="10" t="s">
        <v>13</v>
      </c>
      <c r="B20" s="11">
        <f>B19-B15</f>
        <v>11381290</v>
      </c>
      <c r="C20" s="19"/>
      <c r="D20" s="19"/>
      <c r="K20" t="s">
        <v>27</v>
      </c>
    </row>
    <row r="21" spans="1:14" ht="16.5" x14ac:dyDescent="0.3">
      <c r="A21" s="10" t="s">
        <v>14</v>
      </c>
      <c r="B21" s="11">
        <f>B20*0.9</f>
        <v>10243161</v>
      </c>
      <c r="C21" s="19"/>
      <c r="D21" s="19"/>
    </row>
    <row r="22" spans="1:14" ht="16.5" x14ac:dyDescent="0.3">
      <c r="A22" s="10" t="s">
        <v>15</v>
      </c>
      <c r="B22" s="11">
        <f>B20*0.8</f>
        <v>9105032</v>
      </c>
      <c r="C22" s="19"/>
      <c r="D22" s="19"/>
    </row>
    <row r="23" spans="1:14" ht="16.5" x14ac:dyDescent="0.3">
      <c r="A23" s="10" t="s">
        <v>16</v>
      </c>
      <c r="B23" s="11">
        <f>B20*0.035/12</f>
        <v>33195.429166666669</v>
      </c>
      <c r="C23" s="19"/>
      <c r="D23" s="19"/>
    </row>
    <row r="24" spans="1:14" x14ac:dyDescent="0.25">
      <c r="G24">
        <v>25000</v>
      </c>
      <c r="H24">
        <f>G24/0.03*12</f>
        <v>10000000</v>
      </c>
      <c r="I24">
        <f>H24/335</f>
        <v>29850.746268656716</v>
      </c>
    </row>
    <row r="25" spans="1:14" x14ac:dyDescent="0.25">
      <c r="B25" s="1">
        <f>B20/335</f>
        <v>33974</v>
      </c>
      <c r="J25" s="21"/>
    </row>
    <row r="26" spans="1:14" x14ac:dyDescent="0.25">
      <c r="B26" s="1"/>
    </row>
    <row r="30" spans="1:14" x14ac:dyDescent="0.25">
      <c r="E30" t="s">
        <v>17</v>
      </c>
    </row>
    <row r="31" spans="1:14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4" x14ac:dyDescent="0.25">
      <c r="D32" s="3">
        <v>600</v>
      </c>
      <c r="E32" s="5">
        <f>D32/1.2</f>
        <v>500</v>
      </c>
      <c r="F32" s="3">
        <v>15600000</v>
      </c>
      <c r="G32" s="3">
        <f t="shared" ref="G32:G37" si="0">F32/E32</f>
        <v>31200</v>
      </c>
      <c r="H32" s="3">
        <f t="shared" ref="H32:H37" si="1">F32/D32</f>
        <v>26000</v>
      </c>
      <c r="I32" s="3">
        <f>D32/E32</f>
        <v>1.2</v>
      </c>
    </row>
    <row r="33" spans="4:13" x14ac:dyDescent="0.25">
      <c r="D33" s="3"/>
      <c r="E33" s="5">
        <v>460</v>
      </c>
      <c r="F33" s="3">
        <v>16500000</v>
      </c>
      <c r="G33" s="3">
        <f t="shared" si="0"/>
        <v>35869.565217391304</v>
      </c>
      <c r="H33" s="3">
        <f>G33/1.2</f>
        <v>29891.304347826088</v>
      </c>
      <c r="I33" s="3" t="e">
        <f>F33/D33</f>
        <v>#DIV/0!</v>
      </c>
    </row>
    <row r="34" spans="4:13" x14ac:dyDescent="0.25">
      <c r="D34" s="3"/>
      <c r="E34" s="5">
        <v>300</v>
      </c>
      <c r="F34" s="7">
        <v>13500000</v>
      </c>
      <c r="G34" s="3">
        <f t="shared" si="0"/>
        <v>45000</v>
      </c>
      <c r="H34" s="3" t="e">
        <f t="shared" si="1"/>
        <v>#DIV/0!</v>
      </c>
      <c r="I34" s="3">
        <f>D34/E34</f>
        <v>0</v>
      </c>
    </row>
    <row r="35" spans="4:13" x14ac:dyDescent="0.25">
      <c r="D35" s="3"/>
      <c r="E35" s="5"/>
      <c r="F35" s="7"/>
      <c r="G35" s="6" t="e">
        <f t="shared" si="0"/>
        <v>#DIV/0!</v>
      </c>
      <c r="H35" s="6" t="e">
        <f t="shared" si="1"/>
        <v>#DIV/0!</v>
      </c>
      <c r="I35" s="3" t="e">
        <f>D35/E35</f>
        <v>#DIV/0!</v>
      </c>
    </row>
    <row r="36" spans="4:13" x14ac:dyDescent="0.25">
      <c r="D36" s="3"/>
      <c r="E36" s="6"/>
      <c r="F36" s="7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3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3" x14ac:dyDescent="0.25">
      <c r="E38" t="s">
        <v>21</v>
      </c>
    </row>
    <row r="39" spans="4:13" x14ac:dyDescent="0.25">
      <c r="D39">
        <f>E39/1.2</f>
        <v>310.09289999999999</v>
      </c>
      <c r="E39" s="3">
        <f>34.57*10.764</f>
        <v>372.11147999999997</v>
      </c>
      <c r="F39" s="2">
        <v>8400000</v>
      </c>
      <c r="G39" s="3">
        <f>F39/E39</f>
        <v>22573.880279103458</v>
      </c>
      <c r="H39">
        <v>504000</v>
      </c>
      <c r="I39">
        <v>30000</v>
      </c>
      <c r="J39" s="3">
        <f t="shared" ref="J39:J44" si="2">I39+H39+F39</f>
        <v>8934000</v>
      </c>
      <c r="K39" s="3">
        <f>J39/E39</f>
        <v>24008.934096846464</v>
      </c>
      <c r="L39" s="7">
        <f>J39/D39</f>
        <v>28810.720916215756</v>
      </c>
      <c r="M39" s="3"/>
    </row>
    <row r="40" spans="4:13" x14ac:dyDescent="0.25">
      <c r="E40" s="3">
        <v>767</v>
      </c>
      <c r="F40" s="2">
        <v>18825000</v>
      </c>
      <c r="G40" s="3">
        <f>F40/E40</f>
        <v>24543.67666232073</v>
      </c>
      <c r="H40">
        <v>1130000</v>
      </c>
      <c r="I40">
        <v>30000</v>
      </c>
      <c r="J40" s="3">
        <f t="shared" si="2"/>
        <v>19985000</v>
      </c>
      <c r="K40" s="3">
        <f t="shared" ref="K40:K44" si="3">J40/E40</f>
        <v>26056.062581486309</v>
      </c>
      <c r="L40" s="7" t="e">
        <f>J40/D40</f>
        <v>#DIV/0!</v>
      </c>
      <c r="M40" s="3" t="e">
        <f>F40/D40</f>
        <v>#DIV/0!</v>
      </c>
    </row>
    <row r="41" spans="4:13" x14ac:dyDescent="0.25">
      <c r="D41" s="3">
        <v>478</v>
      </c>
      <c r="E41" s="3">
        <f>D41*1.2</f>
        <v>573.6</v>
      </c>
      <c r="F41" s="3">
        <v>13500000</v>
      </c>
      <c r="G41" s="3">
        <f t="shared" ref="G41:G44" si="4">F41/E41</f>
        <v>23535.564853556483</v>
      </c>
      <c r="H41" s="3">
        <v>810000</v>
      </c>
      <c r="I41" s="3">
        <v>30000</v>
      </c>
      <c r="J41" s="3">
        <f t="shared" si="2"/>
        <v>14340000</v>
      </c>
      <c r="K41" s="3">
        <f t="shared" si="3"/>
        <v>25000</v>
      </c>
      <c r="L41" s="3">
        <f>J41/D41</f>
        <v>30000</v>
      </c>
      <c r="M41" s="3"/>
    </row>
    <row r="42" spans="4:13" x14ac:dyDescent="0.25">
      <c r="D42" s="3">
        <f>E42/1.2</f>
        <v>1163.4089999999999</v>
      </c>
      <c r="E42" s="3">
        <f>129.7*10.764</f>
        <v>1396.0907999999997</v>
      </c>
      <c r="F42" s="3">
        <v>29400000</v>
      </c>
      <c r="G42" s="3">
        <f t="shared" si="4"/>
        <v>21058.802192522151</v>
      </c>
      <c r="H42" s="3">
        <v>726000</v>
      </c>
      <c r="I42" s="3">
        <v>30000</v>
      </c>
      <c r="J42" s="3">
        <f t="shared" si="2"/>
        <v>30156000</v>
      </c>
      <c r="K42" s="3">
        <f t="shared" si="3"/>
        <v>21600.314248901293</v>
      </c>
      <c r="L42" s="3">
        <f>J42/D42</f>
        <v>25920.377098681551</v>
      </c>
      <c r="M42" s="3"/>
    </row>
    <row r="43" spans="4:13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abSelected="1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19"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2024-03-20T05:31:40Z</dcterms:modified>
</cp:coreProperties>
</file>