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Anuvidnyan Nagar - Mankhurd\"/>
    </mc:Choice>
  </mc:AlternateContent>
  <xr:revisionPtr revIDLastSave="0" documentId="13_ncr:1_{271720A4-2571-4B92-B0F7-3775688EF6A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 Wing" sheetId="87" r:id="rId1"/>
    <sheet name="A Wing (Sale)" sheetId="104" r:id="rId2"/>
    <sheet name="A Wing (Rehab)" sheetId="105" r:id="rId3"/>
    <sheet name="B Wing" sheetId="99" r:id="rId4"/>
    <sheet name="B Wing (Sale)" sheetId="108" r:id="rId5"/>
    <sheet name="B Wing (Rehab)" sheetId="107" r:id="rId6"/>
    <sheet name="Total" sheetId="79" r:id="rId7"/>
    <sheet name="Rera" sheetId="92" r:id="rId8"/>
    <sheet name="Typical Floor" sheetId="85" r:id="rId9"/>
    <sheet name="IGR" sheetId="97" r:id="rId10"/>
    <sheet name="RR" sheetId="98" r:id="rId11"/>
  </sheets>
  <definedNames>
    <definedName name="_xlnm._FilterDatabase" localSheetId="0" hidden="1">'A Wing'!$L$1:$L$128</definedName>
    <definedName name="_xlnm._FilterDatabase" localSheetId="2" hidden="1">'A Wing (Rehab)'!$L$1:$L$75</definedName>
    <definedName name="_xlnm._FilterDatabase" localSheetId="1" hidden="1">'A Wing (Sale)'!$D$38:$D$61</definedName>
    <definedName name="_xlnm._FilterDatabase" localSheetId="3" hidden="1">'B Wing'!$L$1:$L$86</definedName>
    <definedName name="_xlnm._FilterDatabase" localSheetId="5" hidden="1">'B Wing (Rehab)'!$L$1:$L$30</definedName>
    <definedName name="_xlnm._FilterDatabase" localSheetId="4" hidden="1">'B Wing (Sale)'!$D$46:$D$64</definedName>
    <definedName name="_xlnm.Print_Area" localSheetId="3">'B Wing'!$A$1:$K$79</definedName>
    <definedName name="_xlnm.Print_Area" localSheetId="5">'B Wing (Rehab)'!$A$1:$K$23</definedName>
    <definedName name="_xlnm.Print_Area" localSheetId="4">'B Wing (Sale)'!$A$1:$K$64</definedName>
  </definedNames>
  <calcPr calcId="191029"/>
</workbook>
</file>

<file path=xl/calcChain.xml><?xml version="1.0" encoding="utf-8"?>
<calcChain xmlns="http://schemas.openxmlformats.org/spreadsheetml/2006/main">
  <c r="J13" i="79" l="1"/>
  <c r="H13" i="79"/>
  <c r="G13" i="79"/>
  <c r="F13" i="79"/>
  <c r="E13" i="79"/>
  <c r="D13" i="79"/>
  <c r="J11" i="79"/>
  <c r="J5" i="79"/>
  <c r="D11" i="79"/>
  <c r="E11" i="79"/>
  <c r="F11" i="79"/>
  <c r="G11" i="79"/>
  <c r="H11" i="79"/>
  <c r="F25" i="107"/>
  <c r="E25" i="107"/>
  <c r="D9" i="79"/>
  <c r="D8" i="79"/>
  <c r="E5" i="79"/>
  <c r="F5" i="79"/>
  <c r="G5" i="79"/>
  <c r="H5" i="79"/>
  <c r="D3" i="79"/>
  <c r="D2" i="79"/>
  <c r="D5" i="79" s="1"/>
  <c r="J71" i="108"/>
  <c r="E64" i="108"/>
  <c r="F63" i="108"/>
  <c r="K63" i="108" s="1"/>
  <c r="F62" i="108"/>
  <c r="K62" i="108" s="1"/>
  <c r="F61" i="108"/>
  <c r="K61" i="108" s="1"/>
  <c r="F60" i="108"/>
  <c r="K60" i="108" s="1"/>
  <c r="F59" i="108"/>
  <c r="K59" i="108" s="1"/>
  <c r="F58" i="108"/>
  <c r="K58" i="108" s="1"/>
  <c r="F57" i="108"/>
  <c r="K57" i="108" s="1"/>
  <c r="F56" i="108"/>
  <c r="K56" i="108" s="1"/>
  <c r="F55" i="108"/>
  <c r="K55" i="108" s="1"/>
  <c r="F54" i="108"/>
  <c r="K54" i="108" s="1"/>
  <c r="F53" i="108"/>
  <c r="K53" i="108" s="1"/>
  <c r="F52" i="108"/>
  <c r="K52" i="108" s="1"/>
  <c r="F51" i="108"/>
  <c r="K51" i="108" s="1"/>
  <c r="F50" i="108"/>
  <c r="K50" i="108" s="1"/>
  <c r="F49" i="108"/>
  <c r="K49" i="108" s="1"/>
  <c r="F48" i="108"/>
  <c r="K48" i="108" s="1"/>
  <c r="F47" i="108"/>
  <c r="K47" i="108" s="1"/>
  <c r="F46" i="108"/>
  <c r="K46" i="108" s="1"/>
  <c r="E41" i="108"/>
  <c r="F40" i="108"/>
  <c r="K40" i="108" s="1"/>
  <c r="F39" i="108"/>
  <c r="K39" i="108" s="1"/>
  <c r="F38" i="108"/>
  <c r="K38" i="108" s="1"/>
  <c r="F37" i="108"/>
  <c r="K37" i="108" s="1"/>
  <c r="F36" i="108"/>
  <c r="K36" i="108" s="1"/>
  <c r="F35" i="108"/>
  <c r="K35" i="108" s="1"/>
  <c r="K34" i="108"/>
  <c r="F34" i="108"/>
  <c r="F33" i="108"/>
  <c r="K33" i="108" s="1"/>
  <c r="F32" i="108"/>
  <c r="K32" i="108" s="1"/>
  <c r="F31" i="108"/>
  <c r="K31" i="108" s="1"/>
  <c r="F30" i="108"/>
  <c r="K30" i="108" s="1"/>
  <c r="F29" i="108"/>
  <c r="K29" i="108" s="1"/>
  <c r="F28" i="108"/>
  <c r="K28" i="108" s="1"/>
  <c r="K27" i="108"/>
  <c r="F27" i="108"/>
  <c r="F26" i="108"/>
  <c r="K26" i="108" s="1"/>
  <c r="F25" i="108"/>
  <c r="K25" i="108" s="1"/>
  <c r="F24" i="108"/>
  <c r="K24" i="108" s="1"/>
  <c r="F23" i="108"/>
  <c r="K23" i="108" s="1"/>
  <c r="F22" i="108"/>
  <c r="K22" i="108" s="1"/>
  <c r="F21" i="108"/>
  <c r="K21" i="108" s="1"/>
  <c r="F20" i="108"/>
  <c r="K20" i="108" s="1"/>
  <c r="F19" i="108"/>
  <c r="K19" i="108" s="1"/>
  <c r="F18" i="108"/>
  <c r="K18" i="108" s="1"/>
  <c r="F17" i="108"/>
  <c r="K17" i="108" s="1"/>
  <c r="F16" i="108"/>
  <c r="K16" i="108" s="1"/>
  <c r="F15" i="108"/>
  <c r="K15" i="108" s="1"/>
  <c r="F14" i="108"/>
  <c r="K14" i="108" s="1"/>
  <c r="F13" i="108"/>
  <c r="K13" i="108" s="1"/>
  <c r="F12" i="108"/>
  <c r="K12" i="108" s="1"/>
  <c r="F11" i="108"/>
  <c r="K11" i="108" s="1"/>
  <c r="F10" i="108"/>
  <c r="K10" i="108" s="1"/>
  <c r="F9" i="108"/>
  <c r="K9" i="108" s="1"/>
  <c r="F8" i="108"/>
  <c r="K8" i="108" s="1"/>
  <c r="F7" i="108"/>
  <c r="K7" i="108" s="1"/>
  <c r="F6" i="108"/>
  <c r="K6" i="108" s="1"/>
  <c r="F5" i="108"/>
  <c r="K5" i="108" s="1"/>
  <c r="H4" i="108"/>
  <c r="I4" i="108" s="1"/>
  <c r="J4" i="108" s="1"/>
  <c r="F4" i="108"/>
  <c r="K4" i="108" s="1"/>
  <c r="H3" i="108"/>
  <c r="F3" i="108"/>
  <c r="K3" i="108" s="1"/>
  <c r="F7" i="107"/>
  <c r="J30" i="107"/>
  <c r="E23" i="107"/>
  <c r="I22" i="107"/>
  <c r="J22" i="107" s="1"/>
  <c r="F22" i="107"/>
  <c r="K22" i="107" s="1"/>
  <c r="K21" i="107"/>
  <c r="I21" i="107"/>
  <c r="J21" i="107" s="1"/>
  <c r="F21" i="107"/>
  <c r="I20" i="107"/>
  <c r="J20" i="107" s="1"/>
  <c r="F20" i="107"/>
  <c r="K20" i="107" s="1"/>
  <c r="I18" i="107"/>
  <c r="J18" i="107" s="1"/>
  <c r="F18" i="107"/>
  <c r="K18" i="107" s="1"/>
  <c r="E13" i="107"/>
  <c r="I12" i="107"/>
  <c r="J12" i="107" s="1"/>
  <c r="F12" i="107"/>
  <c r="K12" i="107" s="1"/>
  <c r="I11" i="107"/>
  <c r="J11" i="107" s="1"/>
  <c r="F11" i="107"/>
  <c r="K11" i="107" s="1"/>
  <c r="I10" i="107"/>
  <c r="J10" i="107" s="1"/>
  <c r="F10" i="107"/>
  <c r="K10" i="107" s="1"/>
  <c r="I9" i="107"/>
  <c r="J9" i="107" s="1"/>
  <c r="F9" i="107"/>
  <c r="K9" i="107" s="1"/>
  <c r="I8" i="107"/>
  <c r="J8" i="107" s="1"/>
  <c r="F8" i="107"/>
  <c r="K8" i="107" s="1"/>
  <c r="I6" i="107"/>
  <c r="J6" i="107" s="1"/>
  <c r="F6" i="107"/>
  <c r="K6" i="107" s="1"/>
  <c r="I5" i="107"/>
  <c r="J5" i="107" s="1"/>
  <c r="F5" i="107"/>
  <c r="K5" i="107" s="1"/>
  <c r="I4" i="107"/>
  <c r="J4" i="107" s="1"/>
  <c r="F4" i="107"/>
  <c r="K4" i="107" s="1"/>
  <c r="I3" i="107"/>
  <c r="J3" i="107" s="1"/>
  <c r="F3" i="107"/>
  <c r="K3" i="107" s="1"/>
  <c r="K11" i="87"/>
  <c r="K19" i="87"/>
  <c r="K31" i="87"/>
  <c r="K35" i="87"/>
  <c r="K47" i="87"/>
  <c r="K51" i="87"/>
  <c r="G38" i="104"/>
  <c r="G39" i="104" s="1"/>
  <c r="G40" i="104" s="1"/>
  <c r="G41" i="104" s="1"/>
  <c r="G42" i="104" s="1"/>
  <c r="G43" i="104" s="1"/>
  <c r="G44" i="104" s="1"/>
  <c r="G45" i="104" s="1"/>
  <c r="G46" i="104" s="1"/>
  <c r="G47" i="104" s="1"/>
  <c r="G48" i="104" s="1"/>
  <c r="G49" i="104" s="1"/>
  <c r="G50" i="104" s="1"/>
  <c r="G51" i="104" s="1"/>
  <c r="G52" i="104" s="1"/>
  <c r="G53" i="104" s="1"/>
  <c r="G54" i="104" s="1"/>
  <c r="G55" i="104" s="1"/>
  <c r="G56" i="104" s="1"/>
  <c r="G57" i="104" s="1"/>
  <c r="G58" i="104" s="1"/>
  <c r="G59" i="104" s="1"/>
  <c r="G60" i="104" s="1"/>
  <c r="E29" i="105"/>
  <c r="E24" i="105"/>
  <c r="I23" i="105"/>
  <c r="J23" i="105" s="1"/>
  <c r="F23" i="105"/>
  <c r="K23" i="105" s="1"/>
  <c r="I22" i="105"/>
  <c r="J22" i="105" s="1"/>
  <c r="F22" i="105"/>
  <c r="K22" i="105" s="1"/>
  <c r="I21" i="105"/>
  <c r="J21" i="105" s="1"/>
  <c r="F21" i="105"/>
  <c r="K21" i="105" s="1"/>
  <c r="I20" i="105"/>
  <c r="J20" i="105" s="1"/>
  <c r="F20" i="105"/>
  <c r="K20" i="105" s="1"/>
  <c r="I19" i="105"/>
  <c r="J19" i="105" s="1"/>
  <c r="F19" i="105"/>
  <c r="K19" i="105" s="1"/>
  <c r="I18" i="105"/>
  <c r="J18" i="105" s="1"/>
  <c r="F18" i="105"/>
  <c r="K18" i="105" s="1"/>
  <c r="I17" i="105"/>
  <c r="J17" i="105" s="1"/>
  <c r="F17" i="105"/>
  <c r="K17" i="105" s="1"/>
  <c r="I16" i="105"/>
  <c r="J16" i="105" s="1"/>
  <c r="F16" i="105"/>
  <c r="K16" i="105" s="1"/>
  <c r="I15" i="105"/>
  <c r="J15" i="105" s="1"/>
  <c r="F15" i="105"/>
  <c r="K15" i="105" s="1"/>
  <c r="I14" i="105"/>
  <c r="J14" i="105" s="1"/>
  <c r="F14" i="105"/>
  <c r="K14" i="105" s="1"/>
  <c r="I13" i="105"/>
  <c r="J13" i="105" s="1"/>
  <c r="F13" i="105"/>
  <c r="K13" i="105" s="1"/>
  <c r="I12" i="105"/>
  <c r="J12" i="105" s="1"/>
  <c r="F12" i="105"/>
  <c r="K12" i="105" s="1"/>
  <c r="I11" i="105"/>
  <c r="J11" i="105" s="1"/>
  <c r="F11" i="105"/>
  <c r="K11" i="105" s="1"/>
  <c r="I10" i="105"/>
  <c r="J10" i="105" s="1"/>
  <c r="F10" i="105"/>
  <c r="K10" i="105" s="1"/>
  <c r="I9" i="105"/>
  <c r="J9" i="105" s="1"/>
  <c r="F9" i="105"/>
  <c r="K9" i="105" s="1"/>
  <c r="I8" i="105"/>
  <c r="J8" i="105" s="1"/>
  <c r="F8" i="105"/>
  <c r="K8" i="105" s="1"/>
  <c r="I7" i="105"/>
  <c r="J7" i="105" s="1"/>
  <c r="F7" i="105"/>
  <c r="K7" i="105" s="1"/>
  <c r="F6" i="105"/>
  <c r="K6" i="105" s="1"/>
  <c r="I5" i="105"/>
  <c r="J5" i="105" s="1"/>
  <c r="F5" i="105"/>
  <c r="K5" i="105" s="1"/>
  <c r="I4" i="105"/>
  <c r="J4" i="105" s="1"/>
  <c r="F4" i="105"/>
  <c r="K4" i="105" s="1"/>
  <c r="F3" i="105"/>
  <c r="K3" i="105" s="1"/>
  <c r="E61" i="104"/>
  <c r="F60" i="104"/>
  <c r="K60" i="104" s="1"/>
  <c r="F59" i="104"/>
  <c r="K59" i="104" s="1"/>
  <c r="F58" i="104"/>
  <c r="K58" i="104" s="1"/>
  <c r="F57" i="104"/>
  <c r="K57" i="104" s="1"/>
  <c r="F56" i="104"/>
  <c r="K56" i="104" s="1"/>
  <c r="F55" i="104"/>
  <c r="K55" i="104" s="1"/>
  <c r="F54" i="104"/>
  <c r="K54" i="104" s="1"/>
  <c r="F53" i="104"/>
  <c r="K53" i="104" s="1"/>
  <c r="F52" i="104"/>
  <c r="K52" i="104" s="1"/>
  <c r="F51" i="104"/>
  <c r="K51" i="104" s="1"/>
  <c r="F50" i="104"/>
  <c r="K50" i="104" s="1"/>
  <c r="F49" i="104"/>
  <c r="K49" i="104" s="1"/>
  <c r="F48" i="104"/>
  <c r="K48" i="104" s="1"/>
  <c r="F47" i="104"/>
  <c r="K47" i="104" s="1"/>
  <c r="F46" i="104"/>
  <c r="K46" i="104" s="1"/>
  <c r="F45" i="104"/>
  <c r="K45" i="104" s="1"/>
  <c r="F44" i="104"/>
  <c r="K44" i="104" s="1"/>
  <c r="F43" i="104"/>
  <c r="K43" i="104" s="1"/>
  <c r="F42" i="104"/>
  <c r="K42" i="104" s="1"/>
  <c r="F41" i="104"/>
  <c r="K41" i="104" s="1"/>
  <c r="F40" i="104"/>
  <c r="K40" i="104" s="1"/>
  <c r="F39" i="104"/>
  <c r="K39" i="104" s="1"/>
  <c r="F38" i="104"/>
  <c r="E33" i="104"/>
  <c r="F32" i="104"/>
  <c r="K32" i="104" s="1"/>
  <c r="F31" i="104"/>
  <c r="K31" i="104" s="1"/>
  <c r="F30" i="104"/>
  <c r="K30" i="104" s="1"/>
  <c r="F29" i="104"/>
  <c r="K29" i="104" s="1"/>
  <c r="F28" i="104"/>
  <c r="K28" i="104" s="1"/>
  <c r="F27" i="104"/>
  <c r="K27" i="104" s="1"/>
  <c r="F26" i="104"/>
  <c r="K26" i="104" s="1"/>
  <c r="F25" i="104"/>
  <c r="K25" i="104" s="1"/>
  <c r="F24" i="104"/>
  <c r="K24" i="104" s="1"/>
  <c r="F23" i="104"/>
  <c r="K23" i="104" s="1"/>
  <c r="F22" i="104"/>
  <c r="K22" i="104" s="1"/>
  <c r="F21" i="104"/>
  <c r="K21" i="104" s="1"/>
  <c r="F20" i="104"/>
  <c r="K20" i="104" s="1"/>
  <c r="F19" i="104"/>
  <c r="K19" i="104" s="1"/>
  <c r="F18" i="104"/>
  <c r="K18" i="104" s="1"/>
  <c r="F17" i="104"/>
  <c r="K17" i="104" s="1"/>
  <c r="F16" i="104"/>
  <c r="K16" i="104" s="1"/>
  <c r="F15" i="104"/>
  <c r="K15" i="104" s="1"/>
  <c r="F14" i="104"/>
  <c r="K14" i="104" s="1"/>
  <c r="F13" i="104"/>
  <c r="K13" i="104" s="1"/>
  <c r="F12" i="104"/>
  <c r="K12" i="104" s="1"/>
  <c r="F11" i="104"/>
  <c r="K11" i="104" s="1"/>
  <c r="F10" i="104"/>
  <c r="K10" i="104" s="1"/>
  <c r="F9" i="104"/>
  <c r="K9" i="104" s="1"/>
  <c r="F8" i="104"/>
  <c r="K8" i="104" s="1"/>
  <c r="F7" i="104"/>
  <c r="K7" i="104" s="1"/>
  <c r="F6" i="104"/>
  <c r="K6" i="104" s="1"/>
  <c r="F5" i="104"/>
  <c r="K5" i="104" s="1"/>
  <c r="F4" i="104"/>
  <c r="K4" i="104" s="1"/>
  <c r="H3" i="104"/>
  <c r="F3" i="104"/>
  <c r="J86" i="99"/>
  <c r="R23" i="92"/>
  <c r="R21" i="92"/>
  <c r="H3" i="99"/>
  <c r="I3" i="99" s="1"/>
  <c r="H3" i="87"/>
  <c r="I3" i="87" s="1"/>
  <c r="N3" i="87" s="1"/>
  <c r="I2" i="97"/>
  <c r="H2" i="97"/>
  <c r="E2" i="97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F32" i="87"/>
  <c r="K32" i="87" s="1"/>
  <c r="F33" i="87"/>
  <c r="K33" i="87" s="1"/>
  <c r="F34" i="87"/>
  <c r="K34" i="87" s="1"/>
  <c r="F35" i="87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F48" i="87"/>
  <c r="K48" i="87" s="1"/>
  <c r="F49" i="87"/>
  <c r="K49" i="87" s="1"/>
  <c r="F50" i="87"/>
  <c r="K50" i="87" s="1"/>
  <c r="F51" i="87"/>
  <c r="F52" i="87"/>
  <c r="K52" i="87" s="1"/>
  <c r="F53" i="87"/>
  <c r="K53" i="87" s="1"/>
  <c r="E82" i="87"/>
  <c r="O7" i="85"/>
  <c r="O5" i="85"/>
  <c r="E54" i="87"/>
  <c r="K23" i="85"/>
  <c r="K22" i="85"/>
  <c r="K21" i="85"/>
  <c r="K17" i="85"/>
  <c r="K16" i="85"/>
  <c r="K15" i="85"/>
  <c r="K12" i="85"/>
  <c r="K11" i="85"/>
  <c r="K10" i="85"/>
  <c r="K9" i="85"/>
  <c r="R18" i="92"/>
  <c r="Q7" i="92"/>
  <c r="Q8" i="92"/>
  <c r="Q9" i="92"/>
  <c r="Q10" i="92"/>
  <c r="Q11" i="92"/>
  <c r="Q12" i="92"/>
  <c r="Q13" i="92"/>
  <c r="Q14" i="92"/>
  <c r="Q15" i="92"/>
  <c r="Q16" i="92"/>
  <c r="Q17" i="92"/>
  <c r="Q6" i="92"/>
  <c r="E51" i="99"/>
  <c r="F45" i="99"/>
  <c r="K45" i="99" s="1"/>
  <c r="F46" i="99"/>
  <c r="K46" i="99" s="1"/>
  <c r="F47" i="99"/>
  <c r="K47" i="99" s="1"/>
  <c r="F48" i="99"/>
  <c r="K48" i="99" s="1"/>
  <c r="F49" i="99"/>
  <c r="K49" i="99" s="1"/>
  <c r="F50" i="99"/>
  <c r="K50" i="99" s="1"/>
  <c r="E79" i="99"/>
  <c r="F78" i="99"/>
  <c r="K78" i="99" s="1"/>
  <c r="F77" i="99"/>
  <c r="K77" i="99" s="1"/>
  <c r="F76" i="99"/>
  <c r="K76" i="99" s="1"/>
  <c r="F75" i="99"/>
  <c r="K75" i="99" s="1"/>
  <c r="F74" i="99"/>
  <c r="K74" i="99" s="1"/>
  <c r="F73" i="99"/>
  <c r="K73" i="99" s="1"/>
  <c r="F72" i="99"/>
  <c r="K72" i="99" s="1"/>
  <c r="F71" i="99"/>
  <c r="K71" i="99" s="1"/>
  <c r="F70" i="99"/>
  <c r="K70" i="99" s="1"/>
  <c r="F69" i="99"/>
  <c r="K69" i="99" s="1"/>
  <c r="F68" i="99"/>
  <c r="K68" i="99" s="1"/>
  <c r="F67" i="99"/>
  <c r="K67" i="99" s="1"/>
  <c r="F66" i="99"/>
  <c r="K66" i="99" s="1"/>
  <c r="F65" i="99"/>
  <c r="K65" i="99" s="1"/>
  <c r="F64" i="99"/>
  <c r="K64" i="99" s="1"/>
  <c r="F63" i="99"/>
  <c r="K63" i="99" s="1"/>
  <c r="F62" i="99"/>
  <c r="K62" i="99" s="1"/>
  <c r="F61" i="99"/>
  <c r="K61" i="99" s="1"/>
  <c r="F60" i="99"/>
  <c r="K60" i="99" s="1"/>
  <c r="F59" i="99"/>
  <c r="K59" i="99" s="1"/>
  <c r="F58" i="99"/>
  <c r="K58" i="99" s="1"/>
  <c r="F57" i="99"/>
  <c r="K57" i="99" s="1"/>
  <c r="F56" i="99"/>
  <c r="K56" i="99" s="1"/>
  <c r="F44" i="99"/>
  <c r="K44" i="99" s="1"/>
  <c r="F43" i="99"/>
  <c r="K43" i="99" s="1"/>
  <c r="F42" i="99"/>
  <c r="K42" i="99" s="1"/>
  <c r="F41" i="99"/>
  <c r="K41" i="99" s="1"/>
  <c r="F40" i="99"/>
  <c r="K40" i="99" s="1"/>
  <c r="F39" i="99"/>
  <c r="K39" i="99" s="1"/>
  <c r="F38" i="99"/>
  <c r="K38" i="99" s="1"/>
  <c r="F37" i="99"/>
  <c r="K37" i="99" s="1"/>
  <c r="F36" i="99"/>
  <c r="K36" i="99" s="1"/>
  <c r="F35" i="99"/>
  <c r="K35" i="99" s="1"/>
  <c r="F34" i="99"/>
  <c r="K34" i="99" s="1"/>
  <c r="F33" i="99"/>
  <c r="K33" i="99" s="1"/>
  <c r="F32" i="99"/>
  <c r="K32" i="99" s="1"/>
  <c r="F31" i="99"/>
  <c r="K31" i="99" s="1"/>
  <c r="F30" i="99"/>
  <c r="K30" i="99" s="1"/>
  <c r="F29" i="99"/>
  <c r="K29" i="99" s="1"/>
  <c r="F28" i="99"/>
  <c r="K28" i="99" s="1"/>
  <c r="F27" i="99"/>
  <c r="K27" i="99" s="1"/>
  <c r="F26" i="99"/>
  <c r="K26" i="99" s="1"/>
  <c r="F25" i="99"/>
  <c r="K25" i="99" s="1"/>
  <c r="F24" i="99"/>
  <c r="K24" i="99" s="1"/>
  <c r="F23" i="99"/>
  <c r="K23" i="99" s="1"/>
  <c r="F22" i="99"/>
  <c r="K22" i="99" s="1"/>
  <c r="F21" i="99"/>
  <c r="K21" i="99" s="1"/>
  <c r="F20" i="99"/>
  <c r="K20" i="99" s="1"/>
  <c r="F19" i="99"/>
  <c r="K19" i="99" s="1"/>
  <c r="F18" i="99"/>
  <c r="K18" i="99" s="1"/>
  <c r="F17" i="99"/>
  <c r="K17" i="99" s="1"/>
  <c r="F16" i="99"/>
  <c r="K16" i="99" s="1"/>
  <c r="F15" i="99"/>
  <c r="K15" i="99" s="1"/>
  <c r="F14" i="99"/>
  <c r="K14" i="99" s="1"/>
  <c r="F13" i="99"/>
  <c r="K13" i="99" s="1"/>
  <c r="F12" i="99"/>
  <c r="K12" i="99" s="1"/>
  <c r="F11" i="99"/>
  <c r="K11" i="99" s="1"/>
  <c r="F10" i="99"/>
  <c r="K10" i="99" s="1"/>
  <c r="F9" i="99"/>
  <c r="K9" i="99" s="1"/>
  <c r="F8" i="99"/>
  <c r="K8" i="99" s="1"/>
  <c r="F7" i="99"/>
  <c r="K7" i="99" s="1"/>
  <c r="F6" i="99"/>
  <c r="K6" i="99" s="1"/>
  <c r="F5" i="99"/>
  <c r="K5" i="99" s="1"/>
  <c r="G4" i="99"/>
  <c r="G5" i="99" s="1"/>
  <c r="G6" i="99" s="1"/>
  <c r="H6" i="99" s="1"/>
  <c r="F4" i="99"/>
  <c r="K4" i="99" s="1"/>
  <c r="F3" i="99"/>
  <c r="K3" i="99" s="1"/>
  <c r="F3" i="87"/>
  <c r="K5" i="85"/>
  <c r="K6" i="85"/>
  <c r="K4" i="85"/>
  <c r="E28" i="85"/>
  <c r="E27" i="85"/>
  <c r="E26" i="85"/>
  <c r="E22" i="85"/>
  <c r="E23" i="85"/>
  <c r="E21" i="85"/>
  <c r="E18" i="85"/>
  <c r="E17" i="85"/>
  <c r="E16" i="85"/>
  <c r="E15" i="85"/>
  <c r="E10" i="85"/>
  <c r="E11" i="85"/>
  <c r="E9" i="85"/>
  <c r="E5" i="85"/>
  <c r="E6" i="85"/>
  <c r="E4" i="85"/>
  <c r="G4" i="87"/>
  <c r="H4" i="87" s="1"/>
  <c r="I4" i="87" s="1"/>
  <c r="C10" i="97"/>
  <c r="D10" i="97" s="1"/>
  <c r="F10" i="97" s="1"/>
  <c r="C9" i="97"/>
  <c r="G9" i="97" s="1"/>
  <c r="C8" i="97"/>
  <c r="D8" i="97" s="1"/>
  <c r="F8" i="9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F69" i="87"/>
  <c r="K69" i="87" s="1"/>
  <c r="F70" i="87"/>
  <c r="K70" i="87" s="1"/>
  <c r="F71" i="87"/>
  <c r="K71" i="87" s="1"/>
  <c r="F72" i="87"/>
  <c r="K72" i="87" s="1"/>
  <c r="F73" i="87"/>
  <c r="K73" i="87" s="1"/>
  <c r="F74" i="87"/>
  <c r="K74" i="87" s="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59" i="87"/>
  <c r="K41" i="108" l="1"/>
  <c r="I3" i="108"/>
  <c r="K64" i="108"/>
  <c r="F64" i="108"/>
  <c r="F41" i="108"/>
  <c r="F13" i="107"/>
  <c r="K13" i="107"/>
  <c r="F23" i="107"/>
  <c r="K23" i="107"/>
  <c r="J4" i="87"/>
  <c r="F33" i="104"/>
  <c r="F61" i="104"/>
  <c r="F24" i="105"/>
  <c r="K24" i="105"/>
  <c r="F29" i="105"/>
  <c r="K29" i="105"/>
  <c r="I3" i="104"/>
  <c r="H4" i="104"/>
  <c r="I4" i="104" s="1"/>
  <c r="J4" i="104" s="1"/>
  <c r="K3" i="104"/>
  <c r="K33" i="104" s="1"/>
  <c r="K38" i="104"/>
  <c r="K61" i="104" s="1"/>
  <c r="I6" i="99"/>
  <c r="J6" i="99" s="1"/>
  <c r="K51" i="99"/>
  <c r="H5" i="99"/>
  <c r="H4" i="99"/>
  <c r="D9" i="97"/>
  <c r="F9" i="97" s="1"/>
  <c r="G10" i="97"/>
  <c r="F51" i="99"/>
  <c r="F82" i="87"/>
  <c r="G7" i="99"/>
  <c r="H7" i="99" s="1"/>
  <c r="K79" i="99"/>
  <c r="F79" i="99"/>
  <c r="K3" i="87"/>
  <c r="K54" i="87" s="1"/>
  <c r="K59" i="87"/>
  <c r="K82" i="87" s="1"/>
  <c r="H5" i="108" l="1"/>
  <c r="I5" i="108" s="1"/>
  <c r="J5" i="108" s="1"/>
  <c r="J3" i="108"/>
  <c r="H5" i="104"/>
  <c r="N3" i="104"/>
  <c r="J3" i="104"/>
  <c r="I4" i="99"/>
  <c r="J4" i="99" s="1"/>
  <c r="I5" i="99"/>
  <c r="J5" i="99" s="1"/>
  <c r="I7" i="99"/>
  <c r="J7" i="99" s="1"/>
  <c r="J3" i="99"/>
  <c r="F54" i="87"/>
  <c r="G8" i="99"/>
  <c r="H6" i="108" l="1"/>
  <c r="I6" i="108" s="1"/>
  <c r="J6" i="108" s="1"/>
  <c r="I5" i="104"/>
  <c r="H6" i="104"/>
  <c r="I6" i="104" s="1"/>
  <c r="J6" i="104" s="1"/>
  <c r="H8" i="99"/>
  <c r="I8" i="99" s="1"/>
  <c r="G9" i="99"/>
  <c r="H7" i="108" l="1"/>
  <c r="I7" i="108" s="1"/>
  <c r="J7" i="108" s="1"/>
  <c r="J5" i="104"/>
  <c r="H7" i="104"/>
  <c r="I7" i="104" s="1"/>
  <c r="G10" i="99"/>
  <c r="H9" i="99"/>
  <c r="H8" i="108" l="1"/>
  <c r="I8" i="108" s="1"/>
  <c r="J8" i="108" s="1"/>
  <c r="H8" i="104"/>
  <c r="J7" i="104"/>
  <c r="I9" i="99"/>
  <c r="J9" i="99" s="1"/>
  <c r="J8" i="99"/>
  <c r="H10" i="99"/>
  <c r="I10" i="99" s="1"/>
  <c r="G11" i="99"/>
  <c r="L2" i="79"/>
  <c r="L5" i="79" s="1"/>
  <c r="H9" i="108" l="1"/>
  <c r="I9" i="108" s="1"/>
  <c r="J9" i="108" s="1"/>
  <c r="G3" i="107"/>
  <c r="I8" i="104"/>
  <c r="H9" i="104"/>
  <c r="I9" i="104" s="1"/>
  <c r="J9" i="104" s="1"/>
  <c r="G12" i="99"/>
  <c r="H11" i="99"/>
  <c r="J3" i="87"/>
  <c r="H10" i="108" l="1"/>
  <c r="I10" i="108" s="1"/>
  <c r="J10" i="108" s="1"/>
  <c r="H10" i="104"/>
  <c r="I10" i="104" s="1"/>
  <c r="J10" i="104" s="1"/>
  <c r="J8" i="104"/>
  <c r="I11" i="99"/>
  <c r="J11" i="99" s="1"/>
  <c r="G13" i="99"/>
  <c r="J10" i="99"/>
  <c r="G5" i="87"/>
  <c r="H5" i="87" s="1"/>
  <c r="H11" i="108" l="1"/>
  <c r="I11" i="108" s="1"/>
  <c r="J11" i="108" s="1"/>
  <c r="I5" i="87"/>
  <c r="G3" i="105"/>
  <c r="H11" i="104"/>
  <c r="I11" i="104" s="1"/>
  <c r="I12" i="99"/>
  <c r="J12" i="99" s="1"/>
  <c r="G14" i="99"/>
  <c r="H13" i="99"/>
  <c r="I13" i="99" s="1"/>
  <c r="G6" i="87"/>
  <c r="H6" i="87" s="1"/>
  <c r="I6" i="87" s="1"/>
  <c r="J6" i="87" s="1"/>
  <c r="H12" i="108" l="1"/>
  <c r="I12" i="108" s="1"/>
  <c r="J12" i="108" s="1"/>
  <c r="G4" i="107"/>
  <c r="J5" i="87"/>
  <c r="G4" i="105"/>
  <c r="H3" i="105"/>
  <c r="I3" i="105" s="1"/>
  <c r="J3" i="105" s="1"/>
  <c r="J11" i="104"/>
  <c r="H12" i="104"/>
  <c r="I12" i="104" s="1"/>
  <c r="J12" i="104" s="1"/>
  <c r="G7" i="87"/>
  <c r="H7" i="87" s="1"/>
  <c r="J13" i="99"/>
  <c r="G15" i="99"/>
  <c r="H14" i="99"/>
  <c r="H13" i="108" l="1"/>
  <c r="I13" i="108" s="1"/>
  <c r="J13" i="108" s="1"/>
  <c r="I7" i="87"/>
  <c r="H13" i="104"/>
  <c r="I13" i="104" s="1"/>
  <c r="J13" i="104" s="1"/>
  <c r="G8" i="87"/>
  <c r="H8" i="87" s="1"/>
  <c r="I8" i="87" s="1"/>
  <c r="J8" i="87" s="1"/>
  <c r="I14" i="99"/>
  <c r="J14" i="99" s="1"/>
  <c r="G16" i="99"/>
  <c r="H15" i="99"/>
  <c r="H14" i="108" l="1"/>
  <c r="I14" i="108" s="1"/>
  <c r="J14" i="108" s="1"/>
  <c r="J7" i="87"/>
  <c r="G9" i="87"/>
  <c r="G5" i="105"/>
  <c r="G6" i="105" s="1"/>
  <c r="I15" i="99"/>
  <c r="J15" i="99" s="1"/>
  <c r="G17" i="99"/>
  <c r="H15" i="108" l="1"/>
  <c r="I15" i="108" s="1"/>
  <c r="J15" i="108" s="1"/>
  <c r="G5" i="107"/>
  <c r="G10" i="87"/>
  <c r="H10" i="87" s="1"/>
  <c r="I10" i="87" s="1"/>
  <c r="J10" i="87" s="1"/>
  <c r="H9" i="87"/>
  <c r="H6" i="105"/>
  <c r="I6" i="105" s="1"/>
  <c r="J6" i="105" s="1"/>
  <c r="H14" i="104"/>
  <c r="I14" i="104" s="1"/>
  <c r="J14" i="104" s="1"/>
  <c r="I16" i="99"/>
  <c r="J16" i="99" s="1"/>
  <c r="G18" i="99"/>
  <c r="H17" i="99"/>
  <c r="G11" i="87"/>
  <c r="H11" i="87" s="1"/>
  <c r="I11" i="87" s="1"/>
  <c r="J11" i="87" s="1"/>
  <c r="H16" i="108" l="1"/>
  <c r="I16" i="108" s="1"/>
  <c r="J16" i="108" s="1"/>
  <c r="I9" i="87"/>
  <c r="H15" i="104"/>
  <c r="I15" i="104" s="1"/>
  <c r="J15" i="104" s="1"/>
  <c r="I17" i="99"/>
  <c r="J17" i="99" s="1"/>
  <c r="G19" i="99"/>
  <c r="H18" i="99"/>
  <c r="G12" i="87"/>
  <c r="H12" i="87" s="1"/>
  <c r="I12" i="87" s="1"/>
  <c r="J12" i="87" s="1"/>
  <c r="H17" i="108" l="1"/>
  <c r="I17" i="108" s="1"/>
  <c r="J17" i="108" s="1"/>
  <c r="J9" i="87"/>
  <c r="G7" i="105"/>
  <c r="G8" i="105" s="1"/>
  <c r="I18" i="99"/>
  <c r="J18" i="99" s="1"/>
  <c r="G20" i="99"/>
  <c r="H19" i="99"/>
  <c r="G13" i="87"/>
  <c r="H13" i="87" s="1"/>
  <c r="I13" i="87" s="1"/>
  <c r="J13" i="87" s="1"/>
  <c r="H18" i="108" l="1"/>
  <c r="I18" i="108" s="1"/>
  <c r="J18" i="108" s="1"/>
  <c r="G6" i="107"/>
  <c r="H16" i="104"/>
  <c r="I16" i="104" s="1"/>
  <c r="J16" i="104" s="1"/>
  <c r="I19" i="99"/>
  <c r="J19" i="99" s="1"/>
  <c r="G21" i="99"/>
  <c r="G14" i="87"/>
  <c r="I14" i="87" s="1"/>
  <c r="J14" i="87" s="1"/>
  <c r="H19" i="108" l="1"/>
  <c r="I19" i="108" s="1"/>
  <c r="J19" i="108" s="1"/>
  <c r="G9" i="105"/>
  <c r="G10" i="105" s="1"/>
  <c r="H17" i="104"/>
  <c r="I17" i="104" s="1"/>
  <c r="J17" i="104" s="1"/>
  <c r="I20" i="99"/>
  <c r="J20" i="99" s="1"/>
  <c r="G22" i="99"/>
  <c r="H21" i="99"/>
  <c r="G15" i="87"/>
  <c r="I15" i="87" s="1"/>
  <c r="J15" i="87" s="1"/>
  <c r="H20" i="108" l="1"/>
  <c r="I20" i="108" s="1"/>
  <c r="J20" i="108" s="1"/>
  <c r="H18" i="104"/>
  <c r="I18" i="104" s="1"/>
  <c r="J18" i="104" s="1"/>
  <c r="I21" i="99"/>
  <c r="J21" i="99" s="1"/>
  <c r="G23" i="99"/>
  <c r="H22" i="99"/>
  <c r="G16" i="87"/>
  <c r="H16" i="87" s="1"/>
  <c r="I16" i="87" s="1"/>
  <c r="J16" i="87" s="1"/>
  <c r="H21" i="108" l="1"/>
  <c r="I21" i="108" s="1"/>
  <c r="J21" i="108" s="1"/>
  <c r="G11" i="105"/>
  <c r="H19" i="104"/>
  <c r="I19" i="104" s="1"/>
  <c r="J19" i="104" s="1"/>
  <c r="I22" i="99"/>
  <c r="J22" i="99" s="1"/>
  <c r="G24" i="99"/>
  <c r="H23" i="99"/>
  <c r="G17" i="87"/>
  <c r="H17" i="87" s="1"/>
  <c r="I17" i="87" s="1"/>
  <c r="J17" i="87" s="1"/>
  <c r="H22" i="108" l="1"/>
  <c r="I22" i="108" s="1"/>
  <c r="J22" i="108" s="1"/>
  <c r="H20" i="104"/>
  <c r="I20" i="104" s="1"/>
  <c r="J20" i="104" s="1"/>
  <c r="I23" i="99"/>
  <c r="J23" i="99" s="1"/>
  <c r="G25" i="99"/>
  <c r="G18" i="87"/>
  <c r="I18" i="87" s="1"/>
  <c r="J18" i="87" s="1"/>
  <c r="H23" i="108" l="1"/>
  <c r="I23" i="108" s="1"/>
  <c r="J23" i="108" s="1"/>
  <c r="G12" i="105"/>
  <c r="G13" i="105" s="1"/>
  <c r="H21" i="104"/>
  <c r="I21" i="104" s="1"/>
  <c r="J21" i="104" s="1"/>
  <c r="I24" i="99"/>
  <c r="J24" i="99" s="1"/>
  <c r="G26" i="99"/>
  <c r="H25" i="99"/>
  <c r="G19" i="87"/>
  <c r="I19" i="87" s="1"/>
  <c r="J19" i="87" s="1"/>
  <c r="H24" i="108" l="1"/>
  <c r="I24" i="108" s="1"/>
  <c r="J24" i="108" s="1"/>
  <c r="H22" i="104"/>
  <c r="I22" i="104" s="1"/>
  <c r="J22" i="104" s="1"/>
  <c r="I25" i="99"/>
  <c r="J25" i="99" s="1"/>
  <c r="G27" i="99"/>
  <c r="H26" i="99"/>
  <c r="G20" i="87"/>
  <c r="H20" i="87" s="1"/>
  <c r="I20" i="87" s="1"/>
  <c r="J20" i="87" s="1"/>
  <c r="H25" i="108" l="1"/>
  <c r="I25" i="108" s="1"/>
  <c r="J25" i="108" s="1"/>
  <c r="G14" i="105"/>
  <c r="G15" i="105" s="1"/>
  <c r="H23" i="104"/>
  <c r="I23" i="104" s="1"/>
  <c r="J23" i="104" s="1"/>
  <c r="I26" i="99"/>
  <c r="J26" i="99" s="1"/>
  <c r="H27" i="99"/>
  <c r="G28" i="99"/>
  <c r="G21" i="87"/>
  <c r="H21" i="87" s="1"/>
  <c r="I21" i="87" s="1"/>
  <c r="J21" i="87" s="1"/>
  <c r="H26" i="108" l="1"/>
  <c r="I26" i="108" s="1"/>
  <c r="J26" i="108" s="1"/>
  <c r="H24" i="104"/>
  <c r="I24" i="104" s="1"/>
  <c r="J24" i="104" s="1"/>
  <c r="I27" i="99"/>
  <c r="J27" i="99" s="1"/>
  <c r="G29" i="99"/>
  <c r="H28" i="99"/>
  <c r="G22" i="87"/>
  <c r="I22" i="87" s="1"/>
  <c r="J22" i="87" s="1"/>
  <c r="H27" i="108" l="1"/>
  <c r="I27" i="108" s="1"/>
  <c r="J27" i="108" s="1"/>
  <c r="G16" i="105"/>
  <c r="G17" i="105" s="1"/>
  <c r="H25" i="104"/>
  <c r="I25" i="104" s="1"/>
  <c r="J25" i="104" s="1"/>
  <c r="I28" i="99"/>
  <c r="J28" i="99" s="1"/>
  <c r="G30" i="99"/>
  <c r="H29" i="99"/>
  <c r="G23" i="87"/>
  <c r="I23" i="87" s="1"/>
  <c r="J23" i="87" s="1"/>
  <c r="H28" i="108" l="1"/>
  <c r="I28" i="108" s="1"/>
  <c r="J28" i="108" s="1"/>
  <c r="G8" i="107"/>
  <c r="H26" i="104"/>
  <c r="I26" i="104" s="1"/>
  <c r="J26" i="104" s="1"/>
  <c r="I29" i="99"/>
  <c r="J29" i="99" s="1"/>
  <c r="G31" i="99"/>
  <c r="H30" i="99"/>
  <c r="G24" i="87"/>
  <c r="H24" i="87" s="1"/>
  <c r="I24" i="87" s="1"/>
  <c r="J24" i="87" s="1"/>
  <c r="H29" i="108" l="1"/>
  <c r="I29" i="108" s="1"/>
  <c r="J29" i="108" s="1"/>
  <c r="G18" i="105"/>
  <c r="G19" i="105" s="1"/>
  <c r="H27" i="104"/>
  <c r="I27" i="104" s="1"/>
  <c r="J27" i="104" s="1"/>
  <c r="I30" i="99"/>
  <c r="J30" i="99" s="1"/>
  <c r="G32" i="99"/>
  <c r="G25" i="87"/>
  <c r="H25" i="87" s="1"/>
  <c r="I25" i="87" s="1"/>
  <c r="J25" i="87" s="1"/>
  <c r="H30" i="108" l="1"/>
  <c r="I30" i="108" s="1"/>
  <c r="J30" i="108" s="1"/>
  <c r="H28" i="104"/>
  <c r="I28" i="104" s="1"/>
  <c r="J28" i="104" s="1"/>
  <c r="I31" i="99"/>
  <c r="J31" i="99" s="1"/>
  <c r="G33" i="99"/>
  <c r="H32" i="99"/>
  <c r="G26" i="87"/>
  <c r="I26" i="87" s="1"/>
  <c r="J26" i="87" s="1"/>
  <c r="H31" i="108" l="1"/>
  <c r="I31" i="108" s="1"/>
  <c r="J31" i="108" s="1"/>
  <c r="G9" i="107"/>
  <c r="G20" i="105"/>
  <c r="G21" i="105" s="1"/>
  <c r="H29" i="104"/>
  <c r="I29" i="104" s="1"/>
  <c r="J29" i="104" s="1"/>
  <c r="I32" i="99"/>
  <c r="J32" i="99" s="1"/>
  <c r="G34" i="99"/>
  <c r="H33" i="99"/>
  <c r="G27" i="87"/>
  <c r="I27" i="87" s="1"/>
  <c r="J27" i="87" s="1"/>
  <c r="H32" i="108" l="1"/>
  <c r="I32" i="108" s="1"/>
  <c r="J32" i="108" s="1"/>
  <c r="G22" i="105"/>
  <c r="G23" i="105" s="1"/>
  <c r="H30" i="104"/>
  <c r="I30" i="104" s="1"/>
  <c r="J30" i="104" s="1"/>
  <c r="I33" i="99"/>
  <c r="J33" i="99" s="1"/>
  <c r="G35" i="99"/>
  <c r="H34" i="99"/>
  <c r="G28" i="87"/>
  <c r="H28" i="87" s="1"/>
  <c r="I28" i="87" s="1"/>
  <c r="J28" i="87" s="1"/>
  <c r="H33" i="108" l="1"/>
  <c r="I33" i="108" s="1"/>
  <c r="J33" i="108" s="1"/>
  <c r="H24" i="105"/>
  <c r="H31" i="104"/>
  <c r="I31" i="104" s="1"/>
  <c r="J31" i="104" s="1"/>
  <c r="I34" i="99"/>
  <c r="J34" i="99" s="1"/>
  <c r="G36" i="99"/>
  <c r="G29" i="87"/>
  <c r="H29" i="87" s="1"/>
  <c r="I29" i="87" s="1"/>
  <c r="J29" i="87" s="1"/>
  <c r="H34" i="108" l="1"/>
  <c r="I34" i="108" s="1"/>
  <c r="J34" i="108" s="1"/>
  <c r="G10" i="107"/>
  <c r="I24" i="105"/>
  <c r="H32" i="104"/>
  <c r="H33" i="104" s="1"/>
  <c r="I35" i="99"/>
  <c r="J35" i="99" s="1"/>
  <c r="G37" i="99"/>
  <c r="H36" i="99"/>
  <c r="G30" i="87"/>
  <c r="I30" i="87" s="1"/>
  <c r="J30" i="87" s="1"/>
  <c r="H35" i="108" l="1"/>
  <c r="I35" i="108" s="1"/>
  <c r="J35" i="108" s="1"/>
  <c r="H38" i="104"/>
  <c r="I32" i="104"/>
  <c r="I33" i="104" s="1"/>
  <c r="I36" i="99"/>
  <c r="J36" i="99" s="1"/>
  <c r="G38" i="99"/>
  <c r="H37" i="99"/>
  <c r="G31" i="87"/>
  <c r="H31" i="87" s="1"/>
  <c r="I31" i="87" s="1"/>
  <c r="J31" i="87" s="1"/>
  <c r="H36" i="108" l="1"/>
  <c r="I36" i="108" s="1"/>
  <c r="J36" i="108" s="1"/>
  <c r="J32" i="104"/>
  <c r="H39" i="104"/>
  <c r="I39" i="104" s="1"/>
  <c r="J39" i="104" s="1"/>
  <c r="I38" i="104"/>
  <c r="I37" i="99"/>
  <c r="J37" i="99" s="1"/>
  <c r="G39" i="99"/>
  <c r="H38" i="99"/>
  <c r="G32" i="87"/>
  <c r="H32" i="87" s="1"/>
  <c r="I32" i="87" s="1"/>
  <c r="J32" i="87" s="1"/>
  <c r="H37" i="108" l="1"/>
  <c r="I37" i="108" s="1"/>
  <c r="J37" i="108" s="1"/>
  <c r="G11" i="107"/>
  <c r="H40" i="104"/>
  <c r="J38" i="104"/>
  <c r="I38" i="99"/>
  <c r="J38" i="99" s="1"/>
  <c r="G40" i="99"/>
  <c r="G33" i="87"/>
  <c r="I33" i="87" s="1"/>
  <c r="J33" i="87" s="1"/>
  <c r="H38" i="108" l="1"/>
  <c r="I38" i="108" s="1"/>
  <c r="J38" i="108" s="1"/>
  <c r="H41" i="104"/>
  <c r="I41" i="104" s="1"/>
  <c r="J41" i="104" s="1"/>
  <c r="I40" i="104"/>
  <c r="I39" i="99"/>
  <c r="J39" i="99" s="1"/>
  <c r="G41" i="99"/>
  <c r="H40" i="99"/>
  <c r="G34" i="87"/>
  <c r="I34" i="87" s="1"/>
  <c r="J34" i="87" s="1"/>
  <c r="H39" i="108" l="1"/>
  <c r="I39" i="108" s="1"/>
  <c r="J39" i="108" s="1"/>
  <c r="G12" i="107"/>
  <c r="J40" i="104"/>
  <c r="H42" i="104"/>
  <c r="I40" i="99"/>
  <c r="J40" i="99" s="1"/>
  <c r="G42" i="99"/>
  <c r="H41" i="99"/>
  <c r="G35" i="87"/>
  <c r="H35" i="87" s="1"/>
  <c r="I35" i="87" s="1"/>
  <c r="J35" i="87" s="1"/>
  <c r="H40" i="108" l="1"/>
  <c r="H13" i="107"/>
  <c r="H43" i="104"/>
  <c r="I43" i="104" s="1"/>
  <c r="J43" i="104" s="1"/>
  <c r="I42" i="104"/>
  <c r="I41" i="99"/>
  <c r="J41" i="99" s="1"/>
  <c r="G43" i="99"/>
  <c r="H42" i="99"/>
  <c r="G36" i="87"/>
  <c r="H36" i="87" s="1"/>
  <c r="I36" i="87" s="1"/>
  <c r="J36" i="87" s="1"/>
  <c r="H46" i="108" l="1"/>
  <c r="I46" i="108" s="1"/>
  <c r="J46" i="108" s="1"/>
  <c r="I40" i="108"/>
  <c r="H41" i="108"/>
  <c r="I13" i="107"/>
  <c r="J42" i="104"/>
  <c r="H44" i="104"/>
  <c r="I44" i="104" s="1"/>
  <c r="J44" i="104" s="1"/>
  <c r="I42" i="99"/>
  <c r="J42" i="99" s="1"/>
  <c r="G44" i="99"/>
  <c r="G37" i="87"/>
  <c r="I37" i="87" s="1"/>
  <c r="J37" i="87" s="1"/>
  <c r="J40" i="108" l="1"/>
  <c r="I41" i="108"/>
  <c r="H47" i="108"/>
  <c r="I47" i="108" s="1"/>
  <c r="J47" i="108" s="1"/>
  <c r="H45" i="104"/>
  <c r="I45" i="104" s="1"/>
  <c r="J45" i="104" s="1"/>
  <c r="I43" i="99"/>
  <c r="J43" i="99" s="1"/>
  <c r="G45" i="99"/>
  <c r="H44" i="99"/>
  <c r="G38" i="87"/>
  <c r="I38" i="87" s="1"/>
  <c r="J38" i="87" s="1"/>
  <c r="H48" i="108" l="1"/>
  <c r="I48" i="108" s="1"/>
  <c r="J48" i="108" s="1"/>
  <c r="H46" i="104"/>
  <c r="I46" i="104" s="1"/>
  <c r="J46" i="104" s="1"/>
  <c r="I44" i="99"/>
  <c r="J44" i="99" s="1"/>
  <c r="G46" i="99"/>
  <c r="H45" i="99"/>
  <c r="G39" i="87"/>
  <c r="H39" i="87" s="1"/>
  <c r="I39" i="87" s="1"/>
  <c r="J39" i="87" s="1"/>
  <c r="H49" i="108" l="1"/>
  <c r="I49" i="108" s="1"/>
  <c r="J49" i="108" s="1"/>
  <c r="H47" i="104"/>
  <c r="I47" i="104" s="1"/>
  <c r="J47" i="104" s="1"/>
  <c r="I45" i="99"/>
  <c r="J45" i="99" s="1"/>
  <c r="G47" i="99"/>
  <c r="H46" i="99"/>
  <c r="G40" i="87"/>
  <c r="H40" i="87" s="1"/>
  <c r="I40" i="87" s="1"/>
  <c r="J40" i="87" s="1"/>
  <c r="H50" i="108" l="1"/>
  <c r="I50" i="108" s="1"/>
  <c r="J50" i="108" s="1"/>
  <c r="H48" i="104"/>
  <c r="I48" i="104" s="1"/>
  <c r="J48" i="104" s="1"/>
  <c r="I46" i="99"/>
  <c r="J46" i="99" s="1"/>
  <c r="G48" i="99"/>
  <c r="G41" i="87"/>
  <c r="I41" i="87" s="1"/>
  <c r="J41" i="87" s="1"/>
  <c r="H51" i="108" l="1"/>
  <c r="I51" i="108" s="1"/>
  <c r="J51" i="108" s="1"/>
  <c r="G18" i="107"/>
  <c r="H49" i="104"/>
  <c r="I49" i="104" s="1"/>
  <c r="J49" i="104" s="1"/>
  <c r="I47" i="99"/>
  <c r="J47" i="99" s="1"/>
  <c r="G49" i="99"/>
  <c r="H48" i="99"/>
  <c r="G42" i="87"/>
  <c r="I42" i="87" s="1"/>
  <c r="J42" i="87" s="1"/>
  <c r="H52" i="108" l="1"/>
  <c r="I52" i="108" s="1"/>
  <c r="J52" i="108" s="1"/>
  <c r="H50" i="104"/>
  <c r="I50" i="104" s="1"/>
  <c r="J50" i="104" s="1"/>
  <c r="I48" i="99"/>
  <c r="J48" i="99" s="1"/>
  <c r="G50" i="99"/>
  <c r="G56" i="99" s="1"/>
  <c r="G57" i="99" s="1"/>
  <c r="H49" i="99"/>
  <c r="G43" i="87"/>
  <c r="H43" i="87" s="1"/>
  <c r="I43" i="87" s="1"/>
  <c r="J43" i="87" s="1"/>
  <c r="H53" i="108" l="1"/>
  <c r="I53" i="108" s="1"/>
  <c r="J53" i="108" s="1"/>
  <c r="H51" i="104"/>
  <c r="I51" i="104" s="1"/>
  <c r="J51" i="104" s="1"/>
  <c r="I49" i="99"/>
  <c r="J49" i="99" s="1"/>
  <c r="I50" i="99"/>
  <c r="G44" i="87"/>
  <c r="H44" i="87" s="1"/>
  <c r="I44" i="87" s="1"/>
  <c r="J44" i="87" s="1"/>
  <c r="H54" i="108" l="1"/>
  <c r="I54" i="108" s="1"/>
  <c r="J54" i="108"/>
  <c r="H52" i="104"/>
  <c r="I52" i="104" s="1"/>
  <c r="J52" i="104" s="1"/>
  <c r="H56" i="99"/>
  <c r="H51" i="99"/>
  <c r="G45" i="87"/>
  <c r="I45" i="87" s="1"/>
  <c r="J45" i="87" s="1"/>
  <c r="H55" i="108" l="1"/>
  <c r="I55" i="108" s="1"/>
  <c r="J55" i="108" s="1"/>
  <c r="H53" i="104"/>
  <c r="I53" i="104" s="1"/>
  <c r="J53" i="104" s="1"/>
  <c r="J50" i="99"/>
  <c r="I51" i="99"/>
  <c r="I56" i="99"/>
  <c r="H57" i="99"/>
  <c r="I57" i="99" s="1"/>
  <c r="J57" i="99" s="1"/>
  <c r="G58" i="99"/>
  <c r="G46" i="87"/>
  <c r="I46" i="87" s="1"/>
  <c r="J46" i="87" s="1"/>
  <c r="H56" i="108" l="1"/>
  <c r="I56" i="108" s="1"/>
  <c r="J56" i="108" s="1"/>
  <c r="H54" i="104"/>
  <c r="I54" i="104" s="1"/>
  <c r="J54" i="104" s="1"/>
  <c r="J56" i="99"/>
  <c r="G59" i="99"/>
  <c r="H58" i="99"/>
  <c r="G47" i="87"/>
  <c r="H47" i="87" s="1"/>
  <c r="I47" i="87" s="1"/>
  <c r="J47" i="87" s="1"/>
  <c r="H57" i="108" l="1"/>
  <c r="I57" i="108" s="1"/>
  <c r="J57" i="108" s="1"/>
  <c r="H55" i="104"/>
  <c r="I55" i="104" s="1"/>
  <c r="J55" i="104" s="1"/>
  <c r="G60" i="99"/>
  <c r="H59" i="99"/>
  <c r="I59" i="99" s="1"/>
  <c r="J59" i="99" s="1"/>
  <c r="I58" i="99"/>
  <c r="G48" i="87"/>
  <c r="H48" i="87" s="1"/>
  <c r="I48" i="87" s="1"/>
  <c r="J48" i="87" s="1"/>
  <c r="H58" i="108" l="1"/>
  <c r="I58" i="108" s="1"/>
  <c r="J58" i="108" s="1"/>
  <c r="G20" i="107"/>
  <c r="H56" i="104"/>
  <c r="I56" i="104" s="1"/>
  <c r="J56" i="104" s="1"/>
  <c r="J58" i="99"/>
  <c r="G61" i="99"/>
  <c r="H60" i="99"/>
  <c r="G49" i="87"/>
  <c r="I49" i="87" s="1"/>
  <c r="J49" i="87" s="1"/>
  <c r="H59" i="108" l="1"/>
  <c r="I59" i="108" s="1"/>
  <c r="J59" i="108" s="1"/>
  <c r="H57" i="104"/>
  <c r="I57" i="104" s="1"/>
  <c r="J57" i="104" s="1"/>
  <c r="G62" i="99"/>
  <c r="H61" i="99"/>
  <c r="I61" i="99" s="1"/>
  <c r="J61" i="99" s="1"/>
  <c r="I60" i="99"/>
  <c r="G50" i="87"/>
  <c r="I50" i="87" s="1"/>
  <c r="J50" i="87" s="1"/>
  <c r="H60" i="108" l="1"/>
  <c r="I60" i="108" s="1"/>
  <c r="J60" i="108" s="1"/>
  <c r="H29" i="105"/>
  <c r="H58" i="104"/>
  <c r="I58" i="104" s="1"/>
  <c r="J58" i="104" s="1"/>
  <c r="J60" i="99"/>
  <c r="G63" i="99"/>
  <c r="H62" i="99"/>
  <c r="G51" i="87"/>
  <c r="H61" i="108" l="1"/>
  <c r="I61" i="108" s="1"/>
  <c r="J61" i="108" s="1"/>
  <c r="G21" i="107"/>
  <c r="G59" i="87"/>
  <c r="G60" i="87" s="1"/>
  <c r="H51" i="87"/>
  <c r="I51" i="87" s="1"/>
  <c r="J51" i="87" s="1"/>
  <c r="I29" i="105"/>
  <c r="H60" i="104"/>
  <c r="H59" i="104"/>
  <c r="I59" i="104" s="1"/>
  <c r="J59" i="104" s="1"/>
  <c r="G64" i="99"/>
  <c r="I63" i="99"/>
  <c r="J63" i="99" s="1"/>
  <c r="I62" i="99"/>
  <c r="G52" i="87"/>
  <c r="I52" i="87" s="1"/>
  <c r="J52" i="87" s="1"/>
  <c r="H62" i="108" l="1"/>
  <c r="I62" i="108" s="1"/>
  <c r="J62" i="108" s="1"/>
  <c r="I60" i="104"/>
  <c r="H61" i="104"/>
  <c r="J62" i="99"/>
  <c r="G65" i="99"/>
  <c r="H64" i="99"/>
  <c r="G53" i="87"/>
  <c r="H63" i="108" l="1"/>
  <c r="G22" i="107"/>
  <c r="I53" i="87"/>
  <c r="H54" i="87"/>
  <c r="J60" i="104"/>
  <c r="I61" i="104"/>
  <c r="I64" i="99"/>
  <c r="G66" i="99"/>
  <c r="H65" i="99"/>
  <c r="I65" i="99" s="1"/>
  <c r="J65" i="99" s="1"/>
  <c r="H64" i="108" l="1"/>
  <c r="I63" i="108"/>
  <c r="H23" i="107"/>
  <c r="J53" i="87"/>
  <c r="I54" i="87"/>
  <c r="G67" i="99"/>
  <c r="H66" i="99"/>
  <c r="I66" i="99" s="1"/>
  <c r="J66" i="99" s="1"/>
  <c r="J64" i="99"/>
  <c r="H59" i="87"/>
  <c r="I59" i="87" s="1"/>
  <c r="J63" i="108" l="1"/>
  <c r="I64" i="108"/>
  <c r="I23" i="107"/>
  <c r="G68" i="99"/>
  <c r="I67" i="99"/>
  <c r="J67" i="99" s="1"/>
  <c r="H60" i="87"/>
  <c r="G61" i="87"/>
  <c r="I60" i="87" l="1"/>
  <c r="J60" i="87" s="1"/>
  <c r="G69" i="99"/>
  <c r="H68" i="99"/>
  <c r="I68" i="99" s="1"/>
  <c r="J68" i="99" s="1"/>
  <c r="H61" i="87"/>
  <c r="I61" i="87" s="1"/>
  <c r="G62" i="87"/>
  <c r="J59" i="87"/>
  <c r="G70" i="99" l="1"/>
  <c r="H69" i="99"/>
  <c r="I69" i="99" s="1"/>
  <c r="J69" i="99" s="1"/>
  <c r="H62" i="87"/>
  <c r="G63" i="87"/>
  <c r="I62" i="87" l="1"/>
  <c r="J62" i="87" s="1"/>
  <c r="G71" i="99"/>
  <c r="H70" i="99"/>
  <c r="I70" i="99" s="1"/>
  <c r="J70" i="99" s="1"/>
  <c r="J61" i="87"/>
  <c r="H63" i="87"/>
  <c r="I63" i="87" s="1"/>
  <c r="G64" i="87"/>
  <c r="G72" i="99" l="1"/>
  <c r="I71" i="99"/>
  <c r="J71" i="99" s="1"/>
  <c r="H64" i="87"/>
  <c r="G65" i="87"/>
  <c r="H65" i="87" s="1"/>
  <c r="I65" i="87" s="1"/>
  <c r="J65" i="87" s="1"/>
  <c r="I64" i="87" l="1"/>
  <c r="J64" i="87" s="1"/>
  <c r="G73" i="99"/>
  <c r="H72" i="99"/>
  <c r="I72" i="99" s="1"/>
  <c r="J72" i="99" s="1"/>
  <c r="J63" i="87"/>
  <c r="G66" i="87"/>
  <c r="H66" i="87" s="1"/>
  <c r="I66" i="87" s="1"/>
  <c r="J66" i="87" s="1"/>
  <c r="G74" i="99" l="1"/>
  <c r="H73" i="99"/>
  <c r="I73" i="99" s="1"/>
  <c r="J73" i="99" s="1"/>
  <c r="G67" i="87"/>
  <c r="H67" i="87" s="1"/>
  <c r="I67" i="87" s="1"/>
  <c r="J67" i="87" s="1"/>
  <c r="G75" i="99" l="1"/>
  <c r="H74" i="99"/>
  <c r="I74" i="99" s="1"/>
  <c r="J74" i="99" s="1"/>
  <c r="G68" i="87"/>
  <c r="H68" i="87" s="1"/>
  <c r="I68" i="87" s="1"/>
  <c r="J68" i="87" s="1"/>
  <c r="G76" i="99" l="1"/>
  <c r="I75" i="99"/>
  <c r="J75" i="99" s="1"/>
  <c r="G69" i="87"/>
  <c r="H69" i="87" s="1"/>
  <c r="I69" i="87" s="1"/>
  <c r="J69" i="87" s="1"/>
  <c r="G77" i="99" l="1"/>
  <c r="H76" i="99"/>
  <c r="I76" i="99" s="1"/>
  <c r="J76" i="99" s="1"/>
  <c r="G70" i="87"/>
  <c r="H70" i="87" s="1"/>
  <c r="I70" i="87" s="1"/>
  <c r="J70" i="87" s="1"/>
  <c r="G78" i="99" l="1"/>
  <c r="H77" i="99"/>
  <c r="I77" i="99" s="1"/>
  <c r="J77" i="99" s="1"/>
  <c r="G71" i="87"/>
  <c r="H71" i="87" s="1"/>
  <c r="I71" i="87" s="1"/>
  <c r="J71" i="87" s="1"/>
  <c r="I78" i="99" l="1"/>
  <c r="H79" i="99"/>
  <c r="G72" i="87"/>
  <c r="H72" i="87" s="1"/>
  <c r="I72" i="87" s="1"/>
  <c r="J72" i="87" s="1"/>
  <c r="J78" i="99" l="1"/>
  <c r="I79" i="99"/>
  <c r="G73" i="87"/>
  <c r="H73" i="87" s="1"/>
  <c r="I73" i="87" s="1"/>
  <c r="J73" i="87" s="1"/>
  <c r="G74" i="87" l="1"/>
  <c r="H74" i="87" s="1"/>
  <c r="I74" i="87" s="1"/>
  <c r="J74" i="87" s="1"/>
  <c r="G75" i="87" l="1"/>
  <c r="H75" i="87" s="1"/>
  <c r="I75" i="87" s="1"/>
  <c r="J75" i="87" s="1"/>
  <c r="G76" i="87" l="1"/>
  <c r="H76" i="87" s="1"/>
  <c r="I76" i="87" s="1"/>
  <c r="J76" i="87" s="1"/>
  <c r="G77" i="87" l="1"/>
  <c r="H77" i="87" s="1"/>
  <c r="I77" i="87" s="1"/>
  <c r="J77" i="87" s="1"/>
  <c r="G78" i="87" l="1"/>
  <c r="H78" i="87" s="1"/>
  <c r="I78" i="87" s="1"/>
  <c r="J78" i="87" s="1"/>
  <c r="G79" i="87" l="1"/>
  <c r="H79" i="87" s="1"/>
  <c r="I79" i="87" s="1"/>
  <c r="J79" i="87" s="1"/>
  <c r="G80" i="87" l="1"/>
  <c r="H80" i="87" s="1"/>
  <c r="I80" i="87" s="1"/>
  <c r="J80" i="87" s="1"/>
  <c r="G81" i="87" l="1"/>
  <c r="H81" i="87" s="1"/>
  <c r="I81" i="87" s="1"/>
  <c r="J81" i="87" s="1"/>
  <c r="H82" i="87" l="1"/>
  <c r="I82" i="87" l="1"/>
</calcChain>
</file>

<file path=xl/sharedStrings.xml><?xml version="1.0" encoding="utf-8"?>
<sst xmlns="http://schemas.openxmlformats.org/spreadsheetml/2006/main" count="846" uniqueCount="64">
  <si>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</si>
  <si>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</si>
  <si>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</si>
  <si>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</si>
  <si>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</si>
  <si>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</si>
  <si>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</si>
  <si>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</si>
  <si>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</si>
  <si>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</si>
  <si>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</si>
  <si>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</si>
  <si>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</si>
  <si>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>2 BHK</t>
  </si>
  <si>
    <t>Approved Inventory</t>
  </si>
  <si>
    <t>Proposed Inventory</t>
  </si>
  <si>
    <t xml:space="preserve"> Comp.</t>
  </si>
  <si>
    <t xml:space="preserve">As per Builder Carpet Area in 
Sq. Ft.                      
</t>
  </si>
  <si>
    <t>A Wing</t>
  </si>
  <si>
    <t>B Wing</t>
  </si>
  <si>
    <t>2BHK</t>
  </si>
  <si>
    <t>total 3 flats</t>
  </si>
  <si>
    <t>total 4 flats</t>
  </si>
  <si>
    <t>1 BHK</t>
  </si>
  <si>
    <t>total 4 flat</t>
  </si>
  <si>
    <t>Wing B</t>
  </si>
  <si>
    <t>1BHK</t>
  </si>
  <si>
    <t>3BHK</t>
  </si>
  <si>
    <t>1st  Floor plan</t>
  </si>
  <si>
    <t>2,3 Floor plan</t>
  </si>
  <si>
    <t>total 3 flat</t>
  </si>
  <si>
    <t>4,5,6,7,9,10,11,12,13 Floor plan</t>
  </si>
  <si>
    <t>14th floor plan</t>
  </si>
  <si>
    <t>14th Floor plan</t>
  </si>
  <si>
    <t xml:space="preserve">Refuge 8th floor </t>
  </si>
  <si>
    <t xml:space="preserve">Refuge 8 th Floor </t>
  </si>
  <si>
    <t xml:space="preserve">total 3 flats </t>
  </si>
  <si>
    <t xml:space="preserve">As per Approved Plan / RERA Carpet Area in 
Sq. Ft.                      
</t>
  </si>
  <si>
    <t>Comp.</t>
  </si>
  <si>
    <t>Approved Plan</t>
  </si>
  <si>
    <t>Proposed Plan</t>
  </si>
  <si>
    <t>Sale / Rehab</t>
  </si>
  <si>
    <t>Sale</t>
  </si>
  <si>
    <t>Rehab</t>
  </si>
  <si>
    <t>B1203</t>
  </si>
  <si>
    <t>sale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</si>
  <si>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</si>
  <si>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</si>
  <si>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</si>
  <si>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</si>
  <si>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</si>
  <si>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2 BHK - 21                       1 BHK - 9                                                                                                                                                </t>
  </si>
  <si>
    <t>Approved - Sale</t>
  </si>
  <si>
    <t>Proposed - Sale</t>
  </si>
  <si>
    <t>Approved &amp; Proposed - Rehab</t>
  </si>
  <si>
    <t>Wing -A</t>
  </si>
  <si>
    <t xml:space="preserve">2 BHK - 12                       3 BHK - 11                                                                                                                                                </t>
  </si>
  <si>
    <t xml:space="preserve">                                           3 BHK -  21                                                                                                                      </t>
  </si>
  <si>
    <t xml:space="preserve">   1 BHK - 17                         2 BHK -  21                                                                                                                     </t>
  </si>
  <si>
    <t xml:space="preserve">    1  BHK - 06                          2 BHK -  12                                                                                                                      </t>
  </si>
  <si>
    <t xml:space="preserve">    3  BHK - 15                                                                                                                                          </t>
  </si>
  <si>
    <t>Total (a + b)</t>
  </si>
  <si>
    <t>Total (a)</t>
  </si>
  <si>
    <t>Total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</si>
</sst>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333333"/>
      <name val="Open Sans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color rgb="FF333333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rgb="FF333333"/>
      <name val="Times New Roman"/>
      <family val="1"/>
    </font>
    <font>
      <b/>
      <sz val="11"/>
      <color theme="1"/>
      <name val="Times New Roman"/>
      <family val="1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b/>
      <sz val="14"/>
      <name val="Arial Narrow"/>
      <family val="2"/>
    </font>
    <font>
      <b/>
      <sz val="18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2" fontId="0" fillId="0" borderId="0" xfId="0" applyNumberFormat="1"/>
    <xf numFmtId="1" fontId="11" fillId="0" borderId="0" xfId="0" applyNumberFormat="1" applyFont="1"/>
    <xf numFmtId="1" fontId="0" fillId="0" borderId="7" xfId="0" applyNumberFormat="1" applyBorder="1" applyAlignment="1">
      <alignment horizontal="left" vertical="top" wrapText="1"/>
    </xf>
    <xf numFmtId="1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43" fontId="12" fillId="0" borderId="2" xfId="0" applyNumberFormat="1" applyFont="1" applyBorder="1" applyAlignment="1">
      <alignment horizontal="center"/>
    </xf>
    <xf numFmtId="43" fontId="2" fillId="0" borderId="0" xfId="0" applyNumberFormat="1" applyFont="1"/>
    <xf numFmtId="43" fontId="13" fillId="0" borderId="1" xfId="0" applyNumberFormat="1" applyFont="1" applyBorder="1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/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/>
    </xf>
    <xf numFmtId="0" fontId="30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7" fillId="0" borderId="3" xfId="0" applyNumberFormat="1" applyFont="1" applyBorder="1" applyAlignment="1">
      <alignment horizontal="center" vertical="center"/>
    </xf>
    <xf numFmtId="1" fontId="27" fillId="0" borderId="3" xfId="0" applyNumberFormat="1" applyFont="1" applyBorder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/>
    <xf numFmtId="0" fontId="22" fillId="0" borderId="0" xfId="0" applyFont="1" applyAlignment="1">
      <alignment horizontal="center" vertical="top" wrapText="1"/>
    </xf>
    <xf numFmtId="0" fontId="23" fillId="0" borderId="0" xfId="0" applyFont="1"/>
    <xf numFmtId="0" fontId="24" fillId="0" borderId="0" xfId="0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34" fillId="0" borderId="1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9" fillId="0" borderId="1" xfId="0" applyFont="1" applyBorder="1"/>
    <xf numFmtId="0" fontId="14" fillId="4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2" fontId="27" fillId="0" borderId="0" xfId="0" applyNumberFormat="1" applyFont="1"/>
    <xf numFmtId="1" fontId="27" fillId="0" borderId="10" xfId="0" applyNumberFormat="1" applyFont="1" applyBorder="1" applyAlignment="1">
      <alignment horizontal="center"/>
    </xf>
    <xf numFmtId="1" fontId="27" fillId="0" borderId="0" xfId="0" applyNumberFormat="1" applyFont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9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 vertical="center"/>
    </xf>
    <xf numFmtId="1" fontId="29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3" fontId="13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43" fontId="33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164" fontId="3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center"/>
    </xf>
    <xf numFmtId="1" fontId="6" fillId="0" borderId="1" xfId="2" applyNumberFormat="1" applyFont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left"/>
    </xf>
    <xf numFmtId="1" fontId="6" fillId="0" borderId="3" xfId="2" applyNumberFormat="1" applyFont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center"/>
    </xf>
    <xf numFmtId="0" fontId="41" fillId="0" borderId="0" xfId="0" applyFont="1"/>
    <xf numFmtId="0" fontId="6" fillId="0" borderId="3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" fontId="5" fillId="0" borderId="1" xfId="2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64" fontId="6" fillId="0" borderId="0" xfId="1" applyNumberFormat="1" applyFont="1" applyBorder="1" applyAlignment="1">
      <alignment horizontal="left"/>
    </xf>
    <xf numFmtId="164" fontId="6" fillId="0" borderId="0" xfId="1" applyNumberFormat="1" applyFont="1" applyBorder="1" applyAlignment="1">
      <alignment horizontal="center"/>
    </xf>
    <xf numFmtId="1" fontId="6" fillId="0" borderId="0" xfId="2" applyNumberFormat="1" applyFont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36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164" fontId="43" fillId="0" borderId="2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1" fontId="31" fillId="0" borderId="0" xfId="0" applyNumberFormat="1" applyFont="1"/>
    <xf numFmtId="43" fontId="16" fillId="0" borderId="1" xfId="1" applyFont="1" applyBorder="1" applyAlignment="1">
      <alignment horizontal="center" vertical="center"/>
    </xf>
    <xf numFmtId="43" fontId="42" fillId="0" borderId="0" xfId="1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43961</xdr:colOff>
      <xdr:row>2</xdr:row>
      <xdr:rowOff>109903</xdr:rowOff>
    </xdr:from>
    <xdr:to>
      <xdr:col>12</xdr:col>
      <xdr:colOff>87924</xdr:colOff>
      <xdr:row>25</xdr:row>
      <xdr:rowOff>14654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A3F7CD-D091-99B0-2BC2-2D8C4B520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096" y="490903"/>
          <a:ext cx="6733443" cy="4652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28</xdr:row>
      <xdr:rowOff>0</xdr:rowOff>
    </xdr:from>
    <xdr:to>
      <xdr:col>13</xdr:col>
      <xdr:colOff>120709</xdr:colOff>
      <xdr:row>71</xdr:row>
      <xdr:rowOff>96407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CC9BCE-FE8B-03EE-3A0C-CC1DDA381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9448" y="5334000"/>
          <a:ext cx="3562847" cy="8287907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13</xdr:col>
      <xdr:colOff>578070</xdr:colOff>
      <xdr:row>27</xdr:row>
      <xdr:rowOff>137948</xdr:rowOff>
    </xdr:from>
    <xdr:to>
      <xdr:col>18</xdr:col>
      <xdr:colOff>533821</xdr:colOff>
      <xdr:row>72</xdr:row>
      <xdr:rowOff>110566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32D962-B73C-CA0D-46BC-221A026A6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9656" y="5386551"/>
          <a:ext cx="3010320" cy="8545118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410738</xdr:colOff>
      <xdr:row>33</xdr:row>
      <xdr:rowOff>38930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683CC0-8BFE-7866-9514-F1403578C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335538" cy="594443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29</xdr:col>
      <xdr:colOff>458370</xdr:colOff>
      <xdr:row>35</xdr:row>
      <xdr:rowOff>77088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AF6CD7-5650-C667-8B95-B2A0176B6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381000"/>
          <a:ext cx="8383170" cy="6363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8"/>
  <sheetViews>
    <sheetView zoomScale="175" zoomScaleNormal="175" workbookViewId="0">
      <selection sqref="A1:K1"/>
    </sheetView>
  </sheetViews>
  <sheetFormatPr defaultRowHeight="15" x14ac:dyDescent="0.25"/>
  <cols>
    <col min="1" max="1" width="3.85546875" style="76" customWidth="1"/>
    <col min="2" max="2" width="5.42578125" style="77" customWidth="1"/>
    <col min="3" max="3" width="4.28515625" style="77" customWidth="1"/>
    <col min="4" max="4" width="6.42578125" style="76" customWidth="1"/>
    <col min="5" max="5" width="7" style="78" customWidth="1"/>
    <col min="6" max="6" width="6.42578125" style="36" customWidth="1"/>
    <col min="7" max="7" width="7.140625" style="130" customWidth="1"/>
    <col min="8" max="8" width="12.85546875" style="130" customWidth="1"/>
    <col min="9" max="9" width="13.42578125" style="130" customWidth="1"/>
    <col min="10" max="10" width="8.140625" style="130" customWidth="1"/>
    <col min="11" max="11" width="12.140625" style="130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21" ht="21" customHeight="1" x14ac:dyDescent="0.25">
      <c r="A1" s="146" t="s">
        <v>14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21" ht="52.5" customHeight="1" thickBot="1" x14ac:dyDescent="0.3">
      <c r="A2" s="32" t="s">
        <v>1</v>
      </c>
      <c r="B2" s="32" t="s">
        <v>0</v>
      </c>
      <c r="C2" s="33" t="s">
        <v>2</v>
      </c>
      <c r="D2" s="33" t="s">
        <v>38</v>
      </c>
      <c r="E2" s="33" t="s">
        <v>37</v>
      </c>
      <c r="F2" s="33" t="s">
        <v>11</v>
      </c>
      <c r="G2" s="115" t="s">
        <v>46</v>
      </c>
      <c r="H2" s="116" t="s">
        <v>47</v>
      </c>
      <c r="I2" s="126" t="s">
        <v>48</v>
      </c>
      <c r="J2" s="117" t="s">
        <v>49</v>
      </c>
      <c r="K2" s="117" t="s">
        <v>50</v>
      </c>
      <c r="L2" s="5" t="s">
        <v>41</v>
      </c>
    </row>
    <row r="3" spans="1:21" ht="17.25" thickBot="1" x14ac:dyDescent="0.35">
      <c r="A3" s="29">
        <v>1</v>
      </c>
      <c r="B3" s="41">
        <v>101</v>
      </c>
      <c r="C3" s="30">
        <v>1</v>
      </c>
      <c r="D3" s="30" t="s">
        <v>23</v>
      </c>
      <c r="E3" s="41">
        <v>547.99</v>
      </c>
      <c r="F3" s="30">
        <f t="shared" ref="F3:F53" si="0">E3*1.1</f>
        <v>602.7890000000001</v>
      </c>
      <c r="G3" s="118">
        <v>21800</v>
      </c>
      <c r="H3" s="127">
        <f>E3*G3</f>
        <v>11946182</v>
      </c>
      <c r="I3" s="128">
        <f>ROUND(H3*1.08,0)</f>
        <v>12901877</v>
      </c>
      <c r="J3" s="121">
        <f t="shared" ref="J3" si="1">MROUND((I3*0.03/12),500)</f>
        <v>32500</v>
      </c>
      <c r="K3" s="120">
        <f t="shared" ref="K3" si="2">F3*3000</f>
        <v>1808367.0000000002</v>
      </c>
      <c r="L3" s="4" t="s">
        <v>42</v>
      </c>
      <c r="M3" s="24"/>
      <c r="N3" s="111">
        <f>I3/E3</f>
        <v>23544.000802934359</v>
      </c>
      <c r="P3" s="11"/>
      <c r="Q3" s="3"/>
      <c r="R3" s="3"/>
      <c r="S3" s="6"/>
      <c r="U3" s="13"/>
    </row>
    <row r="4" spans="1:21" ht="17.25" thickBot="1" x14ac:dyDescent="0.35">
      <c r="A4" s="29">
        <v>2</v>
      </c>
      <c r="B4" s="41">
        <v>102</v>
      </c>
      <c r="C4" s="30">
        <v>1</v>
      </c>
      <c r="D4" s="30" t="s">
        <v>23</v>
      </c>
      <c r="E4" s="41">
        <v>527.97</v>
      </c>
      <c r="F4" s="30">
        <f t="shared" si="0"/>
        <v>580.76700000000005</v>
      </c>
      <c r="G4" s="118">
        <f>G3</f>
        <v>21800</v>
      </c>
      <c r="H4" s="127">
        <f t="shared" ref="H4:H51" si="3">E4*G4</f>
        <v>11509746</v>
      </c>
      <c r="I4" s="128">
        <f t="shared" ref="I4:I53" si="4">ROUND(H4*1.08,0)</f>
        <v>12430526</v>
      </c>
      <c r="J4" s="121">
        <f t="shared" ref="J4:J53" si="5">MROUND((I4*0.03/12),500)</f>
        <v>31000</v>
      </c>
      <c r="K4" s="120">
        <f t="shared" ref="K4:K53" si="6">F4*3000</f>
        <v>1742301.0000000002</v>
      </c>
      <c r="L4" s="4" t="s">
        <v>42</v>
      </c>
      <c r="N4" s="16"/>
      <c r="P4" s="11"/>
      <c r="Q4" s="3"/>
      <c r="R4" s="12"/>
      <c r="S4" s="14"/>
      <c r="U4" s="13"/>
    </row>
    <row r="5" spans="1:21" ht="16.5" x14ac:dyDescent="0.3">
      <c r="A5" s="29">
        <v>3</v>
      </c>
      <c r="B5" s="41">
        <v>103</v>
      </c>
      <c r="C5" s="30">
        <v>1</v>
      </c>
      <c r="D5" s="30" t="s">
        <v>23</v>
      </c>
      <c r="E5" s="41">
        <v>593.20000000000005</v>
      </c>
      <c r="F5" s="30">
        <f t="shared" si="0"/>
        <v>652.5200000000001</v>
      </c>
      <c r="G5" s="118">
        <f t="shared" ref="G5" si="7">G4</f>
        <v>21800</v>
      </c>
      <c r="H5" s="127">
        <f t="shared" si="3"/>
        <v>12931760.000000002</v>
      </c>
      <c r="I5" s="128">
        <f t="shared" si="4"/>
        <v>13966301</v>
      </c>
      <c r="J5" s="121">
        <f t="shared" si="5"/>
        <v>35000</v>
      </c>
      <c r="K5" s="120">
        <f t="shared" si="6"/>
        <v>1957560.0000000002</v>
      </c>
      <c r="L5" s="4" t="s">
        <v>42</v>
      </c>
      <c r="M5" s="15"/>
      <c r="N5" s="16"/>
      <c r="P5" s="3"/>
      <c r="Q5" s="3"/>
    </row>
    <row r="6" spans="1:21" ht="16.5" x14ac:dyDescent="0.3">
      <c r="A6" s="29">
        <v>4</v>
      </c>
      <c r="B6" s="41">
        <v>201</v>
      </c>
      <c r="C6" s="30">
        <v>2</v>
      </c>
      <c r="D6" s="30" t="s">
        <v>23</v>
      </c>
      <c r="E6" s="41">
        <v>547.99</v>
      </c>
      <c r="F6" s="30">
        <f t="shared" si="0"/>
        <v>602.7890000000001</v>
      </c>
      <c r="G6" s="118">
        <f>G5</f>
        <v>21800</v>
      </c>
      <c r="H6" s="127">
        <f t="shared" si="3"/>
        <v>11946182</v>
      </c>
      <c r="I6" s="128">
        <f t="shared" si="4"/>
        <v>12901877</v>
      </c>
      <c r="J6" s="121">
        <f t="shared" si="5"/>
        <v>32500</v>
      </c>
      <c r="K6" s="120">
        <f t="shared" si="6"/>
        <v>1808367.0000000002</v>
      </c>
      <c r="L6" s="4" t="s">
        <v>42</v>
      </c>
      <c r="M6" s="15"/>
      <c r="N6" s="16"/>
      <c r="P6" s="3"/>
      <c r="Q6" s="3"/>
    </row>
    <row r="7" spans="1:21" ht="16.5" x14ac:dyDescent="0.3">
      <c r="A7" s="29">
        <v>5</v>
      </c>
      <c r="B7" s="41">
        <v>202</v>
      </c>
      <c r="C7" s="30">
        <v>2</v>
      </c>
      <c r="D7" s="30" t="s">
        <v>23</v>
      </c>
      <c r="E7" s="41">
        <v>527.97</v>
      </c>
      <c r="F7" s="30">
        <f t="shared" si="0"/>
        <v>580.76700000000005</v>
      </c>
      <c r="G7" s="118">
        <f t="shared" ref="G7" si="8">G6</f>
        <v>21800</v>
      </c>
      <c r="H7" s="127">
        <f t="shared" si="3"/>
        <v>11509746</v>
      </c>
      <c r="I7" s="128">
        <f t="shared" si="4"/>
        <v>12430526</v>
      </c>
      <c r="J7" s="121">
        <f t="shared" si="5"/>
        <v>31000</v>
      </c>
      <c r="K7" s="120">
        <f t="shared" si="6"/>
        <v>1742301.0000000002</v>
      </c>
      <c r="L7" s="4" t="s">
        <v>42</v>
      </c>
      <c r="M7" s="15"/>
      <c r="N7" s="16"/>
      <c r="P7" s="3"/>
      <c r="Q7" s="3"/>
    </row>
    <row r="8" spans="1:21" ht="16.5" x14ac:dyDescent="0.3">
      <c r="A8" s="29">
        <v>6</v>
      </c>
      <c r="B8" s="41">
        <v>203</v>
      </c>
      <c r="C8" s="30">
        <v>2</v>
      </c>
      <c r="D8" s="30" t="s">
        <v>23</v>
      </c>
      <c r="E8" s="41">
        <v>593.20000000000005</v>
      </c>
      <c r="F8" s="30">
        <f t="shared" si="0"/>
        <v>652.5200000000001</v>
      </c>
      <c r="G8" s="118">
        <f>G7</f>
        <v>21800</v>
      </c>
      <c r="H8" s="127">
        <f t="shared" si="3"/>
        <v>12931760.000000002</v>
      </c>
      <c r="I8" s="128">
        <f t="shared" si="4"/>
        <v>13966301</v>
      </c>
      <c r="J8" s="121">
        <f t="shared" si="5"/>
        <v>35000</v>
      </c>
      <c r="K8" s="120">
        <f t="shared" si="6"/>
        <v>1957560.0000000002</v>
      </c>
      <c r="L8" s="4" t="s">
        <v>42</v>
      </c>
      <c r="M8" s="15"/>
      <c r="N8" s="16"/>
      <c r="P8" s="3"/>
      <c r="Q8" s="3"/>
    </row>
    <row r="9" spans="1:21" ht="16.5" x14ac:dyDescent="0.3">
      <c r="A9" s="29">
        <v>7</v>
      </c>
      <c r="B9" s="41">
        <v>301</v>
      </c>
      <c r="C9" s="30">
        <v>3</v>
      </c>
      <c r="D9" s="30" t="s">
        <v>23</v>
      </c>
      <c r="E9" s="41">
        <v>547.99</v>
      </c>
      <c r="F9" s="30">
        <f t="shared" si="0"/>
        <v>602.7890000000001</v>
      </c>
      <c r="G9" s="118">
        <f>G8+80</f>
        <v>21880</v>
      </c>
      <c r="H9" s="127">
        <f t="shared" si="3"/>
        <v>11990021.200000001</v>
      </c>
      <c r="I9" s="128">
        <f t="shared" si="4"/>
        <v>12949223</v>
      </c>
      <c r="J9" s="121">
        <f t="shared" si="5"/>
        <v>32500</v>
      </c>
      <c r="K9" s="120">
        <f t="shared" si="6"/>
        <v>1808367.0000000002</v>
      </c>
      <c r="L9" s="4" t="s">
        <v>42</v>
      </c>
      <c r="M9" s="15"/>
      <c r="N9" s="16"/>
      <c r="P9" s="3"/>
      <c r="Q9" s="3"/>
    </row>
    <row r="10" spans="1:21" ht="16.5" x14ac:dyDescent="0.3">
      <c r="A10" s="29">
        <v>8</v>
      </c>
      <c r="B10" s="41">
        <v>302</v>
      </c>
      <c r="C10" s="30">
        <v>3</v>
      </c>
      <c r="D10" s="30" t="s">
        <v>23</v>
      </c>
      <c r="E10" s="41">
        <v>527.97</v>
      </c>
      <c r="F10" s="30">
        <f t="shared" si="0"/>
        <v>580.76700000000005</v>
      </c>
      <c r="G10" s="118">
        <f>G9</f>
        <v>21880</v>
      </c>
      <c r="H10" s="127">
        <f t="shared" si="3"/>
        <v>11551983.600000001</v>
      </c>
      <c r="I10" s="128">
        <f t="shared" si="4"/>
        <v>12476142</v>
      </c>
      <c r="J10" s="121">
        <f t="shared" si="5"/>
        <v>31000</v>
      </c>
      <c r="K10" s="120">
        <f t="shared" si="6"/>
        <v>1742301.0000000002</v>
      </c>
      <c r="L10" s="4" t="s">
        <v>42</v>
      </c>
      <c r="M10" s="15"/>
      <c r="N10" s="16"/>
      <c r="P10" s="3"/>
      <c r="Q10" s="3"/>
    </row>
    <row r="11" spans="1:21" ht="16.5" x14ac:dyDescent="0.3">
      <c r="A11" s="29">
        <v>9</v>
      </c>
      <c r="B11" s="41">
        <v>303</v>
      </c>
      <c r="C11" s="30">
        <v>3</v>
      </c>
      <c r="D11" s="30" t="s">
        <v>23</v>
      </c>
      <c r="E11" s="41">
        <v>593.20000000000005</v>
      </c>
      <c r="F11" s="30">
        <f t="shared" si="0"/>
        <v>652.5200000000001</v>
      </c>
      <c r="G11" s="118">
        <f t="shared" ref="G11" si="9">G10</f>
        <v>21880</v>
      </c>
      <c r="H11" s="127">
        <f t="shared" si="3"/>
        <v>12979216.000000002</v>
      </c>
      <c r="I11" s="128">
        <f t="shared" si="4"/>
        <v>14017553</v>
      </c>
      <c r="J11" s="121">
        <f t="shared" si="5"/>
        <v>35000</v>
      </c>
      <c r="K11" s="120">
        <f t="shared" si="6"/>
        <v>1957560.0000000002</v>
      </c>
      <c r="L11" s="4" t="s">
        <v>42</v>
      </c>
      <c r="M11" s="15"/>
      <c r="N11" s="16"/>
      <c r="P11" s="3"/>
      <c r="Q11" s="3"/>
    </row>
    <row r="12" spans="1:21" ht="16.5" x14ac:dyDescent="0.3">
      <c r="A12" s="29">
        <v>10</v>
      </c>
      <c r="B12" s="41">
        <v>401</v>
      </c>
      <c r="C12" s="30">
        <v>4</v>
      </c>
      <c r="D12" s="34" t="s">
        <v>13</v>
      </c>
      <c r="E12" s="34">
        <v>673</v>
      </c>
      <c r="F12" s="30">
        <f t="shared" si="0"/>
        <v>740.30000000000007</v>
      </c>
      <c r="G12" s="118">
        <f>G11+80</f>
        <v>21960</v>
      </c>
      <c r="H12" s="127">
        <f t="shared" si="3"/>
        <v>14779080</v>
      </c>
      <c r="I12" s="128">
        <f t="shared" si="4"/>
        <v>15961406</v>
      </c>
      <c r="J12" s="121">
        <f t="shared" si="5"/>
        <v>40000</v>
      </c>
      <c r="K12" s="120">
        <f t="shared" si="6"/>
        <v>2220900</v>
      </c>
      <c r="L12" s="4" t="s">
        <v>42</v>
      </c>
      <c r="M12" s="15"/>
      <c r="N12" s="16"/>
      <c r="P12" s="3"/>
      <c r="Q12" s="3"/>
    </row>
    <row r="13" spans="1:21" ht="16.5" x14ac:dyDescent="0.3">
      <c r="A13" s="29">
        <v>11</v>
      </c>
      <c r="B13" s="41">
        <v>402</v>
      </c>
      <c r="C13" s="30">
        <v>4</v>
      </c>
      <c r="D13" s="34" t="s">
        <v>13</v>
      </c>
      <c r="E13" s="34">
        <v>644</v>
      </c>
      <c r="F13" s="30">
        <f t="shared" si="0"/>
        <v>708.40000000000009</v>
      </c>
      <c r="G13" s="118">
        <f t="shared" ref="G13:G53" si="10">G12</f>
        <v>21960</v>
      </c>
      <c r="H13" s="127">
        <f t="shared" si="3"/>
        <v>14142240</v>
      </c>
      <c r="I13" s="128">
        <f t="shared" si="4"/>
        <v>15273619</v>
      </c>
      <c r="J13" s="121">
        <f t="shared" si="5"/>
        <v>38000</v>
      </c>
      <c r="K13" s="120">
        <f t="shared" si="6"/>
        <v>2125200.0000000005</v>
      </c>
      <c r="L13" s="4" t="s">
        <v>42</v>
      </c>
      <c r="M13" s="15"/>
      <c r="N13" s="16"/>
      <c r="P13" s="3"/>
      <c r="Q13" s="3"/>
    </row>
    <row r="14" spans="1:21" ht="16.5" x14ac:dyDescent="0.3">
      <c r="A14" s="29">
        <v>12</v>
      </c>
      <c r="B14" s="41">
        <v>403</v>
      </c>
      <c r="C14" s="30">
        <v>4</v>
      </c>
      <c r="D14" s="34" t="s">
        <v>12</v>
      </c>
      <c r="E14" s="34">
        <v>840</v>
      </c>
      <c r="F14" s="30">
        <f t="shared" si="0"/>
        <v>924.00000000000011</v>
      </c>
      <c r="G14" s="118">
        <f t="shared" si="10"/>
        <v>21960</v>
      </c>
      <c r="H14" s="127">
        <v>0</v>
      </c>
      <c r="I14" s="128">
        <f t="shared" si="4"/>
        <v>0</v>
      </c>
      <c r="J14" s="121">
        <f t="shared" si="5"/>
        <v>0</v>
      </c>
      <c r="K14" s="120">
        <f t="shared" si="6"/>
        <v>2772000.0000000005</v>
      </c>
      <c r="L14" s="4" t="s">
        <v>43</v>
      </c>
      <c r="M14" s="15"/>
      <c r="N14" s="16"/>
      <c r="P14" s="3"/>
      <c r="Q14" s="3"/>
    </row>
    <row r="15" spans="1:21" ht="16.5" x14ac:dyDescent="0.3">
      <c r="A15" s="29">
        <v>13</v>
      </c>
      <c r="B15" s="41">
        <v>404</v>
      </c>
      <c r="C15" s="30">
        <v>4</v>
      </c>
      <c r="D15" s="34" t="s">
        <v>12</v>
      </c>
      <c r="E15" s="34">
        <v>841</v>
      </c>
      <c r="F15" s="30">
        <f t="shared" si="0"/>
        <v>925.1</v>
      </c>
      <c r="G15" s="118">
        <f t="shared" si="10"/>
        <v>21960</v>
      </c>
      <c r="H15" s="127">
        <v>0</v>
      </c>
      <c r="I15" s="128">
        <f t="shared" si="4"/>
        <v>0</v>
      </c>
      <c r="J15" s="121">
        <f t="shared" si="5"/>
        <v>0</v>
      </c>
      <c r="K15" s="120">
        <f t="shared" si="6"/>
        <v>2775300</v>
      </c>
      <c r="L15" s="4" t="s">
        <v>43</v>
      </c>
      <c r="M15" s="15"/>
      <c r="N15" s="16"/>
      <c r="P15" s="3"/>
      <c r="Q15" s="3"/>
    </row>
    <row r="16" spans="1:21" ht="16.5" x14ac:dyDescent="0.3">
      <c r="A16" s="29">
        <v>14</v>
      </c>
      <c r="B16" s="41">
        <v>501</v>
      </c>
      <c r="C16" s="30">
        <v>5</v>
      </c>
      <c r="D16" s="34" t="s">
        <v>13</v>
      </c>
      <c r="E16" s="34">
        <v>673</v>
      </c>
      <c r="F16" s="30">
        <f t="shared" si="0"/>
        <v>740.30000000000007</v>
      </c>
      <c r="G16" s="118">
        <f>G15+80</f>
        <v>22040</v>
      </c>
      <c r="H16" s="127">
        <f t="shared" si="3"/>
        <v>14832920</v>
      </c>
      <c r="I16" s="128">
        <f t="shared" si="4"/>
        <v>16019554</v>
      </c>
      <c r="J16" s="121">
        <f t="shared" si="5"/>
        <v>40000</v>
      </c>
      <c r="K16" s="120">
        <f t="shared" si="6"/>
        <v>2220900</v>
      </c>
      <c r="L16" s="4" t="s">
        <v>42</v>
      </c>
      <c r="M16" s="15"/>
      <c r="N16" s="16"/>
      <c r="P16" s="3"/>
      <c r="Q16" s="3"/>
    </row>
    <row r="17" spans="1:27" ht="16.5" x14ac:dyDescent="0.3">
      <c r="A17" s="29">
        <v>15</v>
      </c>
      <c r="B17" s="41">
        <v>502</v>
      </c>
      <c r="C17" s="30">
        <v>5</v>
      </c>
      <c r="D17" s="34" t="s">
        <v>13</v>
      </c>
      <c r="E17" s="34">
        <v>644</v>
      </c>
      <c r="F17" s="30">
        <f t="shared" si="0"/>
        <v>708.40000000000009</v>
      </c>
      <c r="G17" s="118">
        <f t="shared" si="10"/>
        <v>22040</v>
      </c>
      <c r="H17" s="127">
        <f t="shared" si="3"/>
        <v>14193760</v>
      </c>
      <c r="I17" s="128">
        <f t="shared" si="4"/>
        <v>15329261</v>
      </c>
      <c r="J17" s="121">
        <f t="shared" si="5"/>
        <v>38500</v>
      </c>
      <c r="K17" s="120">
        <f t="shared" si="6"/>
        <v>2125200.0000000005</v>
      </c>
      <c r="L17" s="4" t="s">
        <v>42</v>
      </c>
      <c r="M17" s="15"/>
      <c r="N17" s="16"/>
      <c r="P17" s="3"/>
      <c r="Q17" s="3"/>
    </row>
    <row r="18" spans="1:27" ht="16.5" x14ac:dyDescent="0.3">
      <c r="A18" s="29">
        <v>16</v>
      </c>
      <c r="B18" s="41">
        <v>503</v>
      </c>
      <c r="C18" s="30">
        <v>5</v>
      </c>
      <c r="D18" s="34" t="s">
        <v>12</v>
      </c>
      <c r="E18" s="34">
        <v>840</v>
      </c>
      <c r="F18" s="30">
        <f t="shared" si="0"/>
        <v>924.00000000000011</v>
      </c>
      <c r="G18" s="118">
        <f t="shared" si="10"/>
        <v>22040</v>
      </c>
      <c r="H18" s="127">
        <v>0</v>
      </c>
      <c r="I18" s="128">
        <f t="shared" si="4"/>
        <v>0</v>
      </c>
      <c r="J18" s="121">
        <f t="shared" si="5"/>
        <v>0</v>
      </c>
      <c r="K18" s="120">
        <f t="shared" si="6"/>
        <v>2772000.0000000005</v>
      </c>
      <c r="L18" s="4" t="s">
        <v>43</v>
      </c>
      <c r="M18" s="15"/>
      <c r="N18" s="16"/>
      <c r="P18" s="3"/>
      <c r="Q18" s="3"/>
    </row>
    <row r="19" spans="1:27" ht="16.5" x14ac:dyDescent="0.3">
      <c r="A19" s="29">
        <v>17</v>
      </c>
      <c r="B19" s="41">
        <v>504</v>
      </c>
      <c r="C19" s="30">
        <v>5</v>
      </c>
      <c r="D19" s="34" t="s">
        <v>12</v>
      </c>
      <c r="E19" s="34">
        <v>841</v>
      </c>
      <c r="F19" s="30">
        <f t="shared" si="0"/>
        <v>925.1</v>
      </c>
      <c r="G19" s="118">
        <f t="shared" si="10"/>
        <v>22040</v>
      </c>
      <c r="H19" s="127">
        <v>0</v>
      </c>
      <c r="I19" s="128">
        <f t="shared" si="4"/>
        <v>0</v>
      </c>
      <c r="J19" s="121">
        <f t="shared" si="5"/>
        <v>0</v>
      </c>
      <c r="K19" s="120">
        <f t="shared" si="6"/>
        <v>2775300</v>
      </c>
      <c r="L19" s="4" t="s">
        <v>43</v>
      </c>
      <c r="M19" s="15"/>
      <c r="N19" s="16"/>
      <c r="P19" s="3"/>
      <c r="Q19" s="3"/>
    </row>
    <row r="20" spans="1:27" ht="16.5" x14ac:dyDescent="0.3">
      <c r="A20" s="29">
        <v>18</v>
      </c>
      <c r="B20" s="41">
        <v>601</v>
      </c>
      <c r="C20" s="41">
        <v>6</v>
      </c>
      <c r="D20" s="34" t="s">
        <v>13</v>
      </c>
      <c r="E20" s="34">
        <v>673</v>
      </c>
      <c r="F20" s="30">
        <f t="shared" si="0"/>
        <v>740.30000000000007</v>
      </c>
      <c r="G20" s="118">
        <f>G19+80</f>
        <v>22120</v>
      </c>
      <c r="H20" s="127">
        <f t="shared" si="3"/>
        <v>14886760</v>
      </c>
      <c r="I20" s="128">
        <f t="shared" si="4"/>
        <v>16077701</v>
      </c>
      <c r="J20" s="121">
        <f t="shared" si="5"/>
        <v>40000</v>
      </c>
      <c r="K20" s="120">
        <f t="shared" si="6"/>
        <v>2220900</v>
      </c>
      <c r="L20" s="4" t="s">
        <v>42</v>
      </c>
      <c r="N20" s="16"/>
      <c r="P20" s="11"/>
      <c r="Q20" s="11"/>
      <c r="R20" s="6"/>
      <c r="V20" s="1"/>
      <c r="W20" s="1"/>
      <c r="X20" s="1"/>
      <c r="Y20" s="10"/>
      <c r="Z20" s="1"/>
      <c r="AA20" s="1"/>
    </row>
    <row r="21" spans="1:27" ht="16.5" x14ac:dyDescent="0.3">
      <c r="A21" s="29">
        <v>19</v>
      </c>
      <c r="B21" s="34">
        <v>602</v>
      </c>
      <c r="C21" s="34">
        <v>6</v>
      </c>
      <c r="D21" s="34" t="s">
        <v>13</v>
      </c>
      <c r="E21" s="34">
        <v>644</v>
      </c>
      <c r="F21" s="30">
        <f t="shared" si="0"/>
        <v>708.40000000000009</v>
      </c>
      <c r="G21" s="118">
        <f t="shared" si="10"/>
        <v>22120</v>
      </c>
      <c r="H21" s="127">
        <f t="shared" si="3"/>
        <v>14245280</v>
      </c>
      <c r="I21" s="128">
        <f t="shared" si="4"/>
        <v>15384902</v>
      </c>
      <c r="J21" s="121">
        <f t="shared" si="5"/>
        <v>38500</v>
      </c>
      <c r="K21" s="120">
        <f t="shared" si="6"/>
        <v>2125200.0000000005</v>
      </c>
      <c r="L21" s="4" t="s">
        <v>42</v>
      </c>
      <c r="N21" s="17"/>
      <c r="Q21" s="18"/>
    </row>
    <row r="22" spans="1:27" ht="15.75" customHeight="1" x14ac:dyDescent="0.3">
      <c r="A22" s="29">
        <v>20</v>
      </c>
      <c r="B22" s="34">
        <v>603</v>
      </c>
      <c r="C22" s="34">
        <v>6</v>
      </c>
      <c r="D22" s="34" t="s">
        <v>12</v>
      </c>
      <c r="E22" s="34">
        <v>840</v>
      </c>
      <c r="F22" s="30">
        <f t="shared" si="0"/>
        <v>924.00000000000011</v>
      </c>
      <c r="G22" s="118">
        <f t="shared" si="10"/>
        <v>22120</v>
      </c>
      <c r="H22" s="127">
        <v>0</v>
      </c>
      <c r="I22" s="128">
        <f t="shared" si="4"/>
        <v>0</v>
      </c>
      <c r="J22" s="121">
        <f t="shared" si="5"/>
        <v>0</v>
      </c>
      <c r="K22" s="120">
        <f t="shared" si="6"/>
        <v>2772000.0000000005</v>
      </c>
      <c r="L22" s="4" t="s">
        <v>43</v>
      </c>
      <c r="N22" s="17"/>
      <c r="Q22" s="18"/>
    </row>
    <row r="23" spans="1:27" ht="16.5" x14ac:dyDescent="0.3">
      <c r="A23" s="29">
        <v>21</v>
      </c>
      <c r="B23" s="34">
        <v>604</v>
      </c>
      <c r="C23" s="34">
        <v>6</v>
      </c>
      <c r="D23" s="34" t="s">
        <v>12</v>
      </c>
      <c r="E23" s="34">
        <v>841</v>
      </c>
      <c r="F23" s="30">
        <f t="shared" si="0"/>
        <v>925.1</v>
      </c>
      <c r="G23" s="118">
        <f t="shared" si="10"/>
        <v>22120</v>
      </c>
      <c r="H23" s="127">
        <v>0</v>
      </c>
      <c r="I23" s="128">
        <f t="shared" si="4"/>
        <v>0</v>
      </c>
      <c r="J23" s="121">
        <f t="shared" si="5"/>
        <v>0</v>
      </c>
      <c r="K23" s="120">
        <f t="shared" si="6"/>
        <v>2775300</v>
      </c>
      <c r="L23" s="4" t="s">
        <v>43</v>
      </c>
      <c r="N23" s="17"/>
      <c r="Q23" s="18"/>
    </row>
    <row r="24" spans="1:27" ht="17.25" customHeight="1" x14ac:dyDescent="0.3">
      <c r="A24" s="29">
        <v>22</v>
      </c>
      <c r="B24" s="34">
        <v>701</v>
      </c>
      <c r="C24" s="34">
        <v>7</v>
      </c>
      <c r="D24" s="34" t="s">
        <v>13</v>
      </c>
      <c r="E24" s="34">
        <v>673</v>
      </c>
      <c r="F24" s="30">
        <f t="shared" si="0"/>
        <v>740.30000000000007</v>
      </c>
      <c r="G24" s="118">
        <f>G23+80</f>
        <v>22200</v>
      </c>
      <c r="H24" s="127">
        <f t="shared" si="3"/>
        <v>14940600</v>
      </c>
      <c r="I24" s="128">
        <f t="shared" si="4"/>
        <v>16135848</v>
      </c>
      <c r="J24" s="121">
        <f t="shared" si="5"/>
        <v>40500</v>
      </c>
      <c r="K24" s="120">
        <f t="shared" si="6"/>
        <v>2220900</v>
      </c>
      <c r="L24" s="4" t="s">
        <v>42</v>
      </c>
      <c r="Q24" s="18"/>
    </row>
    <row r="25" spans="1:27" ht="16.5" x14ac:dyDescent="0.3">
      <c r="A25" s="29">
        <v>23</v>
      </c>
      <c r="B25" s="34">
        <v>702</v>
      </c>
      <c r="C25" s="34">
        <v>7</v>
      </c>
      <c r="D25" s="34" t="s">
        <v>13</v>
      </c>
      <c r="E25" s="34">
        <v>644</v>
      </c>
      <c r="F25" s="30">
        <f t="shared" si="0"/>
        <v>708.40000000000009</v>
      </c>
      <c r="G25" s="118">
        <f t="shared" si="10"/>
        <v>22200</v>
      </c>
      <c r="H25" s="127">
        <f t="shared" si="3"/>
        <v>14296800</v>
      </c>
      <c r="I25" s="128">
        <f t="shared" si="4"/>
        <v>15440544</v>
      </c>
      <c r="J25" s="121">
        <f t="shared" si="5"/>
        <v>38500</v>
      </c>
      <c r="K25" s="120">
        <f t="shared" si="6"/>
        <v>2125200.0000000005</v>
      </c>
      <c r="L25" s="4" t="s">
        <v>42</v>
      </c>
      <c r="Q25" s="19"/>
    </row>
    <row r="26" spans="1:27" ht="16.5" x14ac:dyDescent="0.3">
      <c r="A26" s="29">
        <v>24</v>
      </c>
      <c r="B26" s="34">
        <v>703</v>
      </c>
      <c r="C26" s="34">
        <v>7</v>
      </c>
      <c r="D26" s="34" t="s">
        <v>12</v>
      </c>
      <c r="E26" s="34">
        <v>840</v>
      </c>
      <c r="F26" s="30">
        <f t="shared" si="0"/>
        <v>924.00000000000011</v>
      </c>
      <c r="G26" s="118">
        <f t="shared" si="10"/>
        <v>22200</v>
      </c>
      <c r="H26" s="127">
        <v>0</v>
      </c>
      <c r="I26" s="128">
        <f t="shared" si="4"/>
        <v>0</v>
      </c>
      <c r="J26" s="121">
        <f t="shared" si="5"/>
        <v>0</v>
      </c>
      <c r="K26" s="120">
        <f t="shared" si="6"/>
        <v>2772000.0000000005</v>
      </c>
      <c r="L26" s="4" t="s">
        <v>43</v>
      </c>
      <c r="Q26" s="18"/>
    </row>
    <row r="27" spans="1:27" ht="16.5" x14ac:dyDescent="0.3">
      <c r="A27" s="29">
        <v>25</v>
      </c>
      <c r="B27" s="34">
        <v>704</v>
      </c>
      <c r="C27" s="34">
        <v>7</v>
      </c>
      <c r="D27" s="34" t="s">
        <v>12</v>
      </c>
      <c r="E27" s="34">
        <v>841</v>
      </c>
      <c r="F27" s="30">
        <f t="shared" si="0"/>
        <v>925.1</v>
      </c>
      <c r="G27" s="118">
        <f t="shared" si="10"/>
        <v>22200</v>
      </c>
      <c r="H27" s="127">
        <v>0</v>
      </c>
      <c r="I27" s="128">
        <f t="shared" si="4"/>
        <v>0</v>
      </c>
      <c r="J27" s="121">
        <f t="shared" si="5"/>
        <v>0</v>
      </c>
      <c r="K27" s="120">
        <f t="shared" si="6"/>
        <v>2775300</v>
      </c>
      <c r="L27" s="4" t="s">
        <v>43</v>
      </c>
      <c r="Q27" s="18"/>
    </row>
    <row r="28" spans="1:27" ht="16.5" x14ac:dyDescent="0.3">
      <c r="A28" s="29">
        <v>26</v>
      </c>
      <c r="B28" s="34">
        <v>801</v>
      </c>
      <c r="C28" s="34">
        <v>8</v>
      </c>
      <c r="D28" s="104" t="s">
        <v>13</v>
      </c>
      <c r="E28" s="106">
        <v>673</v>
      </c>
      <c r="F28" s="30">
        <f t="shared" si="0"/>
        <v>740.30000000000007</v>
      </c>
      <c r="G28" s="118">
        <f>G27+80</f>
        <v>22280</v>
      </c>
      <c r="H28" s="127">
        <f t="shared" si="3"/>
        <v>14994440</v>
      </c>
      <c r="I28" s="128">
        <f t="shared" si="4"/>
        <v>16193995</v>
      </c>
      <c r="J28" s="121">
        <f t="shared" si="5"/>
        <v>40500</v>
      </c>
      <c r="K28" s="120">
        <f t="shared" si="6"/>
        <v>2220900</v>
      </c>
      <c r="L28" s="4" t="s">
        <v>42</v>
      </c>
      <c r="Q28" s="18"/>
    </row>
    <row r="29" spans="1:27" ht="16.5" x14ac:dyDescent="0.3">
      <c r="A29" s="29">
        <v>27</v>
      </c>
      <c r="B29" s="34">
        <v>802</v>
      </c>
      <c r="C29" s="34">
        <v>8</v>
      </c>
      <c r="D29" s="105" t="s">
        <v>13</v>
      </c>
      <c r="E29" s="107">
        <v>644</v>
      </c>
      <c r="F29" s="30">
        <f t="shared" si="0"/>
        <v>708.40000000000009</v>
      </c>
      <c r="G29" s="118">
        <f t="shared" si="10"/>
        <v>22280</v>
      </c>
      <c r="H29" s="127">
        <f t="shared" si="3"/>
        <v>14348320</v>
      </c>
      <c r="I29" s="128">
        <f t="shared" si="4"/>
        <v>15496186</v>
      </c>
      <c r="J29" s="121">
        <f t="shared" si="5"/>
        <v>38500</v>
      </c>
      <c r="K29" s="120">
        <f t="shared" si="6"/>
        <v>2125200.0000000005</v>
      </c>
      <c r="L29" s="4" t="s">
        <v>42</v>
      </c>
      <c r="Q29" s="18"/>
    </row>
    <row r="30" spans="1:27" ht="16.5" x14ac:dyDescent="0.3">
      <c r="A30" s="29">
        <v>28</v>
      </c>
      <c r="B30" s="34">
        <v>804</v>
      </c>
      <c r="C30" s="34">
        <v>8</v>
      </c>
      <c r="D30" s="105" t="s">
        <v>12</v>
      </c>
      <c r="E30" s="107">
        <v>841</v>
      </c>
      <c r="F30" s="30">
        <f t="shared" si="0"/>
        <v>925.1</v>
      </c>
      <c r="G30" s="118">
        <f t="shared" si="10"/>
        <v>22280</v>
      </c>
      <c r="H30" s="127">
        <v>0</v>
      </c>
      <c r="I30" s="128">
        <f t="shared" si="4"/>
        <v>0</v>
      </c>
      <c r="J30" s="121">
        <f t="shared" si="5"/>
        <v>0</v>
      </c>
      <c r="K30" s="120">
        <f t="shared" si="6"/>
        <v>2775300</v>
      </c>
      <c r="L30" s="4" t="s">
        <v>43</v>
      </c>
    </row>
    <row r="31" spans="1:27" ht="16.5" x14ac:dyDescent="0.3">
      <c r="A31" s="29">
        <v>29</v>
      </c>
      <c r="B31" s="34">
        <v>901</v>
      </c>
      <c r="C31" s="34">
        <v>9</v>
      </c>
      <c r="D31" s="34" t="s">
        <v>13</v>
      </c>
      <c r="E31" s="34">
        <v>673</v>
      </c>
      <c r="F31" s="30">
        <f t="shared" si="0"/>
        <v>740.30000000000007</v>
      </c>
      <c r="G31" s="118">
        <f>G30+80</f>
        <v>22360</v>
      </c>
      <c r="H31" s="127">
        <f t="shared" si="3"/>
        <v>15048280</v>
      </c>
      <c r="I31" s="128">
        <f t="shared" si="4"/>
        <v>16252142</v>
      </c>
      <c r="J31" s="121">
        <f t="shared" si="5"/>
        <v>40500</v>
      </c>
      <c r="K31" s="120">
        <f t="shared" si="6"/>
        <v>2220900</v>
      </c>
      <c r="L31" s="4" t="s">
        <v>42</v>
      </c>
    </row>
    <row r="32" spans="1:27" ht="16.5" x14ac:dyDescent="0.3">
      <c r="A32" s="29">
        <v>30</v>
      </c>
      <c r="B32" s="34">
        <v>902</v>
      </c>
      <c r="C32" s="34">
        <v>9</v>
      </c>
      <c r="D32" s="34" t="s">
        <v>13</v>
      </c>
      <c r="E32" s="34">
        <v>644</v>
      </c>
      <c r="F32" s="30">
        <f t="shared" si="0"/>
        <v>708.40000000000009</v>
      </c>
      <c r="G32" s="118">
        <f t="shared" si="10"/>
        <v>22360</v>
      </c>
      <c r="H32" s="127">
        <f t="shared" si="3"/>
        <v>14399840</v>
      </c>
      <c r="I32" s="128">
        <f t="shared" si="4"/>
        <v>15551827</v>
      </c>
      <c r="J32" s="121">
        <f t="shared" si="5"/>
        <v>39000</v>
      </c>
      <c r="K32" s="120">
        <f t="shared" si="6"/>
        <v>2125200.0000000005</v>
      </c>
      <c r="L32" s="4" t="s">
        <v>42</v>
      </c>
    </row>
    <row r="33" spans="1:16" ht="16.5" x14ac:dyDescent="0.3">
      <c r="A33" s="29">
        <v>31</v>
      </c>
      <c r="B33" s="34">
        <v>903</v>
      </c>
      <c r="C33" s="34">
        <v>9</v>
      </c>
      <c r="D33" s="34" t="s">
        <v>12</v>
      </c>
      <c r="E33" s="34">
        <v>840</v>
      </c>
      <c r="F33" s="30">
        <f t="shared" si="0"/>
        <v>924.00000000000011</v>
      </c>
      <c r="G33" s="118">
        <f t="shared" si="10"/>
        <v>22360</v>
      </c>
      <c r="H33" s="127">
        <v>0</v>
      </c>
      <c r="I33" s="128">
        <f t="shared" si="4"/>
        <v>0</v>
      </c>
      <c r="J33" s="121">
        <f t="shared" si="5"/>
        <v>0</v>
      </c>
      <c r="K33" s="120">
        <f t="shared" si="6"/>
        <v>2772000.0000000005</v>
      </c>
      <c r="L33" s="4" t="s">
        <v>43</v>
      </c>
    </row>
    <row r="34" spans="1:16" ht="16.5" x14ac:dyDescent="0.3">
      <c r="A34" s="29">
        <v>32</v>
      </c>
      <c r="B34" s="34">
        <v>904</v>
      </c>
      <c r="C34" s="34">
        <v>9</v>
      </c>
      <c r="D34" s="34" t="s">
        <v>12</v>
      </c>
      <c r="E34" s="34">
        <v>841</v>
      </c>
      <c r="F34" s="30">
        <f t="shared" si="0"/>
        <v>925.1</v>
      </c>
      <c r="G34" s="118">
        <f t="shared" si="10"/>
        <v>22360</v>
      </c>
      <c r="H34" s="127">
        <v>0</v>
      </c>
      <c r="I34" s="128">
        <f t="shared" si="4"/>
        <v>0</v>
      </c>
      <c r="J34" s="121">
        <f t="shared" si="5"/>
        <v>0</v>
      </c>
      <c r="K34" s="120">
        <f t="shared" si="6"/>
        <v>2775300</v>
      </c>
      <c r="L34" s="4" t="s">
        <v>43</v>
      </c>
    </row>
    <row r="35" spans="1:16" ht="16.5" x14ac:dyDescent="0.3">
      <c r="A35" s="29">
        <v>33</v>
      </c>
      <c r="B35" s="34">
        <v>1001</v>
      </c>
      <c r="C35" s="34">
        <v>10</v>
      </c>
      <c r="D35" s="34" t="s">
        <v>13</v>
      </c>
      <c r="E35" s="34">
        <v>673</v>
      </c>
      <c r="F35" s="30">
        <f t="shared" si="0"/>
        <v>740.30000000000007</v>
      </c>
      <c r="G35" s="118">
        <f>G34+80</f>
        <v>22440</v>
      </c>
      <c r="H35" s="127">
        <f t="shared" si="3"/>
        <v>15102120</v>
      </c>
      <c r="I35" s="128">
        <f t="shared" si="4"/>
        <v>16310290</v>
      </c>
      <c r="J35" s="121">
        <f t="shared" si="5"/>
        <v>41000</v>
      </c>
      <c r="K35" s="120">
        <f t="shared" si="6"/>
        <v>2220900</v>
      </c>
      <c r="L35" s="4" t="s">
        <v>42</v>
      </c>
    </row>
    <row r="36" spans="1:16" ht="16.5" x14ac:dyDescent="0.3">
      <c r="A36" s="29">
        <v>34</v>
      </c>
      <c r="B36" s="34">
        <v>1002</v>
      </c>
      <c r="C36" s="34">
        <v>10</v>
      </c>
      <c r="D36" s="34" t="s">
        <v>13</v>
      </c>
      <c r="E36" s="34">
        <v>644</v>
      </c>
      <c r="F36" s="30">
        <f t="shared" si="0"/>
        <v>708.40000000000009</v>
      </c>
      <c r="G36" s="118">
        <f t="shared" si="10"/>
        <v>22440</v>
      </c>
      <c r="H36" s="127">
        <f t="shared" si="3"/>
        <v>14451360</v>
      </c>
      <c r="I36" s="128">
        <f t="shared" si="4"/>
        <v>15607469</v>
      </c>
      <c r="J36" s="121">
        <f t="shared" si="5"/>
        <v>39000</v>
      </c>
      <c r="K36" s="120">
        <f t="shared" si="6"/>
        <v>2125200.0000000005</v>
      </c>
      <c r="L36" s="4" t="s">
        <v>42</v>
      </c>
    </row>
    <row r="37" spans="1:16" ht="16.5" x14ac:dyDescent="0.3">
      <c r="A37" s="29">
        <v>35</v>
      </c>
      <c r="B37" s="34">
        <v>1003</v>
      </c>
      <c r="C37" s="34">
        <v>10</v>
      </c>
      <c r="D37" s="34" t="s">
        <v>12</v>
      </c>
      <c r="E37" s="34">
        <v>840</v>
      </c>
      <c r="F37" s="30">
        <f t="shared" si="0"/>
        <v>924.00000000000011</v>
      </c>
      <c r="G37" s="118">
        <f t="shared" si="10"/>
        <v>22440</v>
      </c>
      <c r="H37" s="127">
        <v>0</v>
      </c>
      <c r="I37" s="128">
        <f t="shared" si="4"/>
        <v>0</v>
      </c>
      <c r="J37" s="121">
        <f t="shared" si="5"/>
        <v>0</v>
      </c>
      <c r="K37" s="120">
        <f t="shared" si="6"/>
        <v>2772000.0000000005</v>
      </c>
      <c r="L37" s="4" t="s">
        <v>43</v>
      </c>
      <c r="P37" s="2"/>
    </row>
    <row r="38" spans="1:16" ht="16.5" x14ac:dyDescent="0.3">
      <c r="A38" s="29">
        <v>36</v>
      </c>
      <c r="B38" s="34">
        <v>1004</v>
      </c>
      <c r="C38" s="34">
        <v>10</v>
      </c>
      <c r="D38" s="34" t="s">
        <v>12</v>
      </c>
      <c r="E38" s="34">
        <v>841</v>
      </c>
      <c r="F38" s="30">
        <f t="shared" si="0"/>
        <v>925.1</v>
      </c>
      <c r="G38" s="118">
        <f t="shared" si="10"/>
        <v>22440</v>
      </c>
      <c r="H38" s="127">
        <v>0</v>
      </c>
      <c r="I38" s="128">
        <f t="shared" si="4"/>
        <v>0</v>
      </c>
      <c r="J38" s="121">
        <f t="shared" si="5"/>
        <v>0</v>
      </c>
      <c r="K38" s="120">
        <f t="shared" si="6"/>
        <v>2775300</v>
      </c>
      <c r="L38" s="4" t="s">
        <v>43</v>
      </c>
      <c r="P38" s="2"/>
    </row>
    <row r="39" spans="1:16" ht="16.5" x14ac:dyDescent="0.3">
      <c r="A39" s="29">
        <v>37</v>
      </c>
      <c r="B39" s="34">
        <v>1101</v>
      </c>
      <c r="C39" s="34">
        <v>11</v>
      </c>
      <c r="D39" s="34" t="s">
        <v>13</v>
      </c>
      <c r="E39" s="34">
        <v>673</v>
      </c>
      <c r="F39" s="30">
        <f t="shared" si="0"/>
        <v>740.30000000000007</v>
      </c>
      <c r="G39" s="118">
        <f>G38+80</f>
        <v>22520</v>
      </c>
      <c r="H39" s="127">
        <f t="shared" si="3"/>
        <v>15155960</v>
      </c>
      <c r="I39" s="128">
        <f t="shared" si="4"/>
        <v>16368437</v>
      </c>
      <c r="J39" s="121">
        <f t="shared" si="5"/>
        <v>41000</v>
      </c>
      <c r="K39" s="120">
        <f t="shared" si="6"/>
        <v>2220900</v>
      </c>
      <c r="L39" s="4" t="s">
        <v>42</v>
      </c>
      <c r="P39" s="2"/>
    </row>
    <row r="40" spans="1:16" ht="16.5" x14ac:dyDescent="0.3">
      <c r="A40" s="29">
        <v>38</v>
      </c>
      <c r="B40" s="34">
        <v>1102</v>
      </c>
      <c r="C40" s="34">
        <v>11</v>
      </c>
      <c r="D40" s="34" t="s">
        <v>13</v>
      </c>
      <c r="E40" s="34">
        <v>644</v>
      </c>
      <c r="F40" s="30">
        <f t="shared" si="0"/>
        <v>708.40000000000009</v>
      </c>
      <c r="G40" s="118">
        <f t="shared" si="10"/>
        <v>22520</v>
      </c>
      <c r="H40" s="127">
        <f t="shared" si="3"/>
        <v>14502880</v>
      </c>
      <c r="I40" s="128">
        <f t="shared" si="4"/>
        <v>15663110</v>
      </c>
      <c r="J40" s="121">
        <f t="shared" si="5"/>
        <v>39000</v>
      </c>
      <c r="K40" s="120">
        <f t="shared" si="6"/>
        <v>2125200.0000000005</v>
      </c>
      <c r="L40" s="4" t="s">
        <v>42</v>
      </c>
      <c r="P40" s="2"/>
    </row>
    <row r="41" spans="1:16" ht="16.5" x14ac:dyDescent="0.3">
      <c r="A41" s="29">
        <v>39</v>
      </c>
      <c r="B41" s="34">
        <v>1103</v>
      </c>
      <c r="C41" s="34">
        <v>11</v>
      </c>
      <c r="D41" s="34" t="s">
        <v>12</v>
      </c>
      <c r="E41" s="34">
        <v>840</v>
      </c>
      <c r="F41" s="30">
        <f t="shared" si="0"/>
        <v>924.00000000000011</v>
      </c>
      <c r="G41" s="118">
        <f t="shared" si="10"/>
        <v>22520</v>
      </c>
      <c r="H41" s="127">
        <v>0</v>
      </c>
      <c r="I41" s="128">
        <f t="shared" si="4"/>
        <v>0</v>
      </c>
      <c r="J41" s="121">
        <f t="shared" si="5"/>
        <v>0</v>
      </c>
      <c r="K41" s="120">
        <f t="shared" si="6"/>
        <v>2772000.0000000005</v>
      </c>
      <c r="L41" s="4" t="s">
        <v>43</v>
      </c>
      <c r="P41" s="2"/>
    </row>
    <row r="42" spans="1:16" ht="16.5" x14ac:dyDescent="0.3">
      <c r="A42" s="29">
        <v>40</v>
      </c>
      <c r="B42" s="34">
        <v>1104</v>
      </c>
      <c r="C42" s="34">
        <v>11</v>
      </c>
      <c r="D42" s="34" t="s">
        <v>12</v>
      </c>
      <c r="E42" s="34">
        <v>841</v>
      </c>
      <c r="F42" s="30">
        <f t="shared" si="0"/>
        <v>925.1</v>
      </c>
      <c r="G42" s="118">
        <f t="shared" si="10"/>
        <v>22520</v>
      </c>
      <c r="H42" s="127">
        <v>0</v>
      </c>
      <c r="I42" s="128">
        <f t="shared" si="4"/>
        <v>0</v>
      </c>
      <c r="J42" s="121">
        <f t="shared" si="5"/>
        <v>0</v>
      </c>
      <c r="K42" s="120">
        <f t="shared" si="6"/>
        <v>2775300</v>
      </c>
      <c r="L42" s="4" t="s">
        <v>43</v>
      </c>
      <c r="P42" s="2"/>
    </row>
    <row r="43" spans="1:16" ht="16.5" x14ac:dyDescent="0.3">
      <c r="A43" s="29">
        <v>41</v>
      </c>
      <c r="B43" s="34">
        <v>1201</v>
      </c>
      <c r="C43" s="34">
        <v>12</v>
      </c>
      <c r="D43" s="34" t="s">
        <v>13</v>
      </c>
      <c r="E43" s="34">
        <v>673</v>
      </c>
      <c r="F43" s="30">
        <f t="shared" si="0"/>
        <v>740.30000000000007</v>
      </c>
      <c r="G43" s="118">
        <f>G42+80</f>
        <v>22600</v>
      </c>
      <c r="H43" s="127">
        <f t="shared" si="3"/>
        <v>15209800</v>
      </c>
      <c r="I43" s="128">
        <f t="shared" si="4"/>
        <v>16426584</v>
      </c>
      <c r="J43" s="121">
        <f t="shared" si="5"/>
        <v>41000</v>
      </c>
      <c r="K43" s="120">
        <f t="shared" si="6"/>
        <v>2220900</v>
      </c>
      <c r="L43" s="4" t="s">
        <v>42</v>
      </c>
      <c r="P43" s="2"/>
    </row>
    <row r="44" spans="1:16" ht="16.5" x14ac:dyDescent="0.3">
      <c r="A44" s="29">
        <v>42</v>
      </c>
      <c r="B44" s="34">
        <v>1202</v>
      </c>
      <c r="C44" s="34">
        <v>12</v>
      </c>
      <c r="D44" s="34" t="s">
        <v>13</v>
      </c>
      <c r="E44" s="34">
        <v>644</v>
      </c>
      <c r="F44" s="30">
        <f t="shared" si="0"/>
        <v>708.40000000000009</v>
      </c>
      <c r="G44" s="118">
        <f t="shared" si="10"/>
        <v>22600</v>
      </c>
      <c r="H44" s="127">
        <f t="shared" si="3"/>
        <v>14554400</v>
      </c>
      <c r="I44" s="128">
        <f t="shared" si="4"/>
        <v>15718752</v>
      </c>
      <c r="J44" s="121">
        <f t="shared" si="5"/>
        <v>39500</v>
      </c>
      <c r="K44" s="120">
        <f t="shared" si="6"/>
        <v>2125200.0000000005</v>
      </c>
      <c r="L44" s="4" t="s">
        <v>42</v>
      </c>
      <c r="P44" s="2"/>
    </row>
    <row r="45" spans="1:16" ht="16.5" x14ac:dyDescent="0.3">
      <c r="A45" s="29">
        <v>43</v>
      </c>
      <c r="B45" s="34">
        <v>1203</v>
      </c>
      <c r="C45" s="34">
        <v>12</v>
      </c>
      <c r="D45" s="34" t="s">
        <v>12</v>
      </c>
      <c r="E45" s="34">
        <v>840</v>
      </c>
      <c r="F45" s="30">
        <f t="shared" si="0"/>
        <v>924.00000000000011</v>
      </c>
      <c r="G45" s="118">
        <f t="shared" si="10"/>
        <v>22600</v>
      </c>
      <c r="H45" s="127">
        <v>0</v>
      </c>
      <c r="I45" s="128">
        <f t="shared" si="4"/>
        <v>0</v>
      </c>
      <c r="J45" s="121">
        <f t="shared" si="5"/>
        <v>0</v>
      </c>
      <c r="K45" s="120">
        <f t="shared" si="6"/>
        <v>2772000.0000000005</v>
      </c>
      <c r="L45" s="4" t="s">
        <v>43</v>
      </c>
      <c r="P45" s="2"/>
    </row>
    <row r="46" spans="1:16" ht="16.5" x14ac:dyDescent="0.3">
      <c r="A46" s="29">
        <v>44</v>
      </c>
      <c r="B46" s="34">
        <v>1204</v>
      </c>
      <c r="C46" s="34">
        <v>12</v>
      </c>
      <c r="D46" s="34" t="s">
        <v>12</v>
      </c>
      <c r="E46" s="34">
        <v>841</v>
      </c>
      <c r="F46" s="30">
        <f t="shared" si="0"/>
        <v>925.1</v>
      </c>
      <c r="G46" s="118">
        <f t="shared" si="10"/>
        <v>22600</v>
      </c>
      <c r="H46" s="127">
        <v>0</v>
      </c>
      <c r="I46" s="128">
        <f t="shared" si="4"/>
        <v>0</v>
      </c>
      <c r="J46" s="121">
        <f t="shared" si="5"/>
        <v>0</v>
      </c>
      <c r="K46" s="120">
        <f t="shared" si="6"/>
        <v>2775300</v>
      </c>
      <c r="L46" s="4" t="s">
        <v>43</v>
      </c>
      <c r="P46" s="2"/>
    </row>
    <row r="47" spans="1:16" ht="16.5" x14ac:dyDescent="0.3">
      <c r="A47" s="29">
        <v>45</v>
      </c>
      <c r="B47" s="34">
        <v>1301</v>
      </c>
      <c r="C47" s="34">
        <v>13</v>
      </c>
      <c r="D47" s="34" t="s">
        <v>13</v>
      </c>
      <c r="E47" s="34">
        <v>673</v>
      </c>
      <c r="F47" s="30">
        <f t="shared" si="0"/>
        <v>740.30000000000007</v>
      </c>
      <c r="G47" s="118">
        <f>G46+80</f>
        <v>22680</v>
      </c>
      <c r="H47" s="127">
        <f t="shared" si="3"/>
        <v>15263640</v>
      </c>
      <c r="I47" s="128">
        <f t="shared" si="4"/>
        <v>16484731</v>
      </c>
      <c r="J47" s="121">
        <f t="shared" si="5"/>
        <v>41000</v>
      </c>
      <c r="K47" s="120">
        <f t="shared" si="6"/>
        <v>2220900</v>
      </c>
      <c r="L47" s="4" t="s">
        <v>42</v>
      </c>
      <c r="P47" s="2"/>
    </row>
    <row r="48" spans="1:16" ht="16.5" x14ac:dyDescent="0.3">
      <c r="A48" s="29">
        <v>46</v>
      </c>
      <c r="B48" s="34">
        <v>1302</v>
      </c>
      <c r="C48" s="34">
        <v>13</v>
      </c>
      <c r="D48" s="34" t="s">
        <v>13</v>
      </c>
      <c r="E48" s="34">
        <v>644</v>
      </c>
      <c r="F48" s="30">
        <f t="shared" si="0"/>
        <v>708.40000000000009</v>
      </c>
      <c r="G48" s="118">
        <f t="shared" si="10"/>
        <v>22680</v>
      </c>
      <c r="H48" s="127">
        <f t="shared" si="3"/>
        <v>14605920</v>
      </c>
      <c r="I48" s="128">
        <f t="shared" si="4"/>
        <v>15774394</v>
      </c>
      <c r="J48" s="121">
        <f t="shared" si="5"/>
        <v>39500</v>
      </c>
      <c r="K48" s="120">
        <f t="shared" si="6"/>
        <v>2125200.0000000005</v>
      </c>
      <c r="L48" s="4" t="s">
        <v>42</v>
      </c>
      <c r="P48" s="2"/>
    </row>
    <row r="49" spans="1:16" ht="16.5" x14ac:dyDescent="0.3">
      <c r="A49" s="29">
        <v>47</v>
      </c>
      <c r="B49" s="34">
        <v>1303</v>
      </c>
      <c r="C49" s="34">
        <v>13</v>
      </c>
      <c r="D49" s="34" t="s">
        <v>12</v>
      </c>
      <c r="E49" s="34">
        <v>840</v>
      </c>
      <c r="F49" s="30">
        <f t="shared" si="0"/>
        <v>924.00000000000011</v>
      </c>
      <c r="G49" s="118">
        <f t="shared" si="10"/>
        <v>22680</v>
      </c>
      <c r="H49" s="127">
        <v>0</v>
      </c>
      <c r="I49" s="128">
        <f t="shared" si="4"/>
        <v>0</v>
      </c>
      <c r="J49" s="121">
        <f t="shared" si="5"/>
        <v>0</v>
      </c>
      <c r="K49" s="120">
        <f t="shared" si="6"/>
        <v>2772000.0000000005</v>
      </c>
      <c r="L49" s="4" t="s">
        <v>43</v>
      </c>
      <c r="P49" s="2"/>
    </row>
    <row r="50" spans="1:16" ht="16.5" x14ac:dyDescent="0.3">
      <c r="A50" s="29">
        <v>48</v>
      </c>
      <c r="B50" s="34">
        <v>1304</v>
      </c>
      <c r="C50" s="34">
        <v>13</v>
      </c>
      <c r="D50" s="34" t="s">
        <v>12</v>
      </c>
      <c r="E50" s="34">
        <v>841</v>
      </c>
      <c r="F50" s="30">
        <f t="shared" si="0"/>
        <v>925.1</v>
      </c>
      <c r="G50" s="118">
        <f t="shared" si="10"/>
        <v>22680</v>
      </c>
      <c r="H50" s="127">
        <v>0</v>
      </c>
      <c r="I50" s="128">
        <f t="shared" si="4"/>
        <v>0</v>
      </c>
      <c r="J50" s="121">
        <f t="shared" si="5"/>
        <v>0</v>
      </c>
      <c r="K50" s="120">
        <f t="shared" si="6"/>
        <v>2775300</v>
      </c>
      <c r="L50" s="4" t="s">
        <v>43</v>
      </c>
      <c r="P50" s="2"/>
    </row>
    <row r="51" spans="1:16" ht="16.5" x14ac:dyDescent="0.3">
      <c r="A51" s="29">
        <v>49</v>
      </c>
      <c r="B51" s="34">
        <v>1401</v>
      </c>
      <c r="C51" s="34">
        <v>14</v>
      </c>
      <c r="D51" s="34" t="s">
        <v>13</v>
      </c>
      <c r="E51" s="34">
        <v>673</v>
      </c>
      <c r="F51" s="30">
        <f t="shared" si="0"/>
        <v>740.30000000000007</v>
      </c>
      <c r="G51" s="118">
        <f>G50+80</f>
        <v>22760</v>
      </c>
      <c r="H51" s="127">
        <f t="shared" si="3"/>
        <v>15317480</v>
      </c>
      <c r="I51" s="128">
        <f t="shared" si="4"/>
        <v>16542878</v>
      </c>
      <c r="J51" s="121">
        <f t="shared" si="5"/>
        <v>41500</v>
      </c>
      <c r="K51" s="120">
        <f t="shared" si="6"/>
        <v>2220900</v>
      </c>
      <c r="L51" s="4" t="s">
        <v>42</v>
      </c>
      <c r="P51" s="2"/>
    </row>
    <row r="52" spans="1:16" ht="16.5" x14ac:dyDescent="0.3">
      <c r="A52" s="29">
        <v>50</v>
      </c>
      <c r="B52" s="34">
        <v>1403</v>
      </c>
      <c r="C52" s="34">
        <v>14</v>
      </c>
      <c r="D52" s="34" t="s">
        <v>12</v>
      </c>
      <c r="E52" s="34">
        <v>840</v>
      </c>
      <c r="F52" s="30">
        <f t="shared" si="0"/>
        <v>924.00000000000011</v>
      </c>
      <c r="G52" s="118">
        <f t="shared" si="10"/>
        <v>22760</v>
      </c>
      <c r="H52" s="127">
        <v>0</v>
      </c>
      <c r="I52" s="128">
        <f t="shared" si="4"/>
        <v>0</v>
      </c>
      <c r="J52" s="121">
        <f t="shared" si="5"/>
        <v>0</v>
      </c>
      <c r="K52" s="120">
        <f t="shared" si="6"/>
        <v>2772000.0000000005</v>
      </c>
      <c r="L52" s="4" t="s">
        <v>43</v>
      </c>
      <c r="P52" s="2"/>
    </row>
    <row r="53" spans="1:16" ht="16.5" x14ac:dyDescent="0.3">
      <c r="A53" s="29">
        <v>51</v>
      </c>
      <c r="B53" s="34">
        <v>1404</v>
      </c>
      <c r="C53" s="34">
        <v>14</v>
      </c>
      <c r="D53" s="34" t="s">
        <v>12</v>
      </c>
      <c r="E53" s="34">
        <v>841</v>
      </c>
      <c r="F53" s="30">
        <f t="shared" si="0"/>
        <v>925.1</v>
      </c>
      <c r="G53" s="118">
        <f t="shared" si="10"/>
        <v>22760</v>
      </c>
      <c r="H53" s="127">
        <v>0</v>
      </c>
      <c r="I53" s="128">
        <f t="shared" si="4"/>
        <v>0</v>
      </c>
      <c r="J53" s="121">
        <f t="shared" si="5"/>
        <v>0</v>
      </c>
      <c r="K53" s="120">
        <f t="shared" si="6"/>
        <v>2775300</v>
      </c>
      <c r="L53" s="4" t="s">
        <v>43</v>
      </c>
      <c r="P53" s="2"/>
    </row>
    <row r="54" spans="1:16" ht="16.5" x14ac:dyDescent="0.3">
      <c r="A54" s="147" t="s">
        <v>3</v>
      </c>
      <c r="B54" s="148"/>
      <c r="C54" s="148"/>
      <c r="D54" s="148"/>
      <c r="E54" s="42">
        <f>SUM(E3:E53)</f>
        <v>36501.479999999996</v>
      </c>
      <c r="F54" s="42">
        <f>SUM(F3:F53)</f>
        <v>40151.628000000004</v>
      </c>
      <c r="G54" s="118"/>
      <c r="H54" s="129">
        <f t="shared" ref="H54:K54" si="11">SUM(H3:H53)</f>
        <v>418568476.80000001</v>
      </c>
      <c r="I54" s="129">
        <f t="shared" si="11"/>
        <v>452053956</v>
      </c>
      <c r="J54" s="113"/>
      <c r="K54" s="129">
        <f t="shared" si="11"/>
        <v>120454884</v>
      </c>
      <c r="L54" s="4"/>
      <c r="P54" s="2"/>
    </row>
    <row r="55" spans="1:16" ht="16.5" x14ac:dyDescent="0.3">
      <c r="L55" s="4"/>
      <c r="P55" s="2"/>
    </row>
    <row r="56" spans="1:16" ht="16.5" x14ac:dyDescent="0.3">
      <c r="L56" s="4"/>
      <c r="P56" s="2"/>
    </row>
    <row r="57" spans="1:16" ht="19.5" customHeight="1" x14ac:dyDescent="0.3">
      <c r="A57" s="144" t="s">
        <v>15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4"/>
      <c r="P57" s="2"/>
    </row>
    <row r="58" spans="1:16" ht="47.25" customHeight="1" x14ac:dyDescent="0.25">
      <c r="A58" s="32" t="s">
        <v>1</v>
      </c>
      <c r="B58" s="32" t="s">
        <v>0</v>
      </c>
      <c r="C58" s="33" t="s">
        <v>2</v>
      </c>
      <c r="D58" s="33" t="s">
        <v>16</v>
      </c>
      <c r="E58" s="33" t="s">
        <v>17</v>
      </c>
      <c r="F58" s="33" t="s">
        <v>11</v>
      </c>
      <c r="G58" s="115" t="s">
        <v>46</v>
      </c>
      <c r="H58" s="116" t="s">
        <v>47</v>
      </c>
      <c r="I58" s="126" t="s">
        <v>48</v>
      </c>
      <c r="J58" s="117" t="s">
        <v>49</v>
      </c>
      <c r="K58" s="117" t="s">
        <v>50</v>
      </c>
      <c r="L58" s="5" t="s">
        <v>41</v>
      </c>
      <c r="P58" s="2"/>
    </row>
    <row r="59" spans="1:16" ht="16.5" x14ac:dyDescent="0.3">
      <c r="A59" s="29">
        <v>52</v>
      </c>
      <c r="B59" s="41">
        <v>1402</v>
      </c>
      <c r="C59" s="30">
        <v>14</v>
      </c>
      <c r="D59" s="30" t="s">
        <v>13</v>
      </c>
      <c r="E59" s="30">
        <v>644.44000000000005</v>
      </c>
      <c r="F59" s="30">
        <f>E59*1.1</f>
        <v>708.88400000000013</v>
      </c>
      <c r="G59" s="118">
        <f>G51</f>
        <v>22760</v>
      </c>
      <c r="H59" s="127">
        <f t="shared" ref="H59" si="12">E59*G59</f>
        <v>14667454.4</v>
      </c>
      <c r="I59" s="128">
        <f>ROUND(H59*1.08,0)</f>
        <v>15840851</v>
      </c>
      <c r="J59" s="121">
        <f t="shared" ref="J59" si="13">MROUND((I59*0.03/12),500)</f>
        <v>39500</v>
      </c>
      <c r="K59" s="120">
        <f t="shared" ref="K59" si="14">F59*3000</f>
        <v>2126652.0000000005</v>
      </c>
      <c r="L59" s="4" t="s">
        <v>42</v>
      </c>
      <c r="P59" s="2"/>
    </row>
    <row r="60" spans="1:16" ht="16.5" x14ac:dyDescent="0.3">
      <c r="A60" s="29">
        <v>53</v>
      </c>
      <c r="B60" s="41">
        <v>1501</v>
      </c>
      <c r="C60" s="30">
        <v>15</v>
      </c>
      <c r="D60" s="34" t="s">
        <v>13</v>
      </c>
      <c r="E60" s="30">
        <v>673.12</v>
      </c>
      <c r="F60" s="30">
        <f t="shared" ref="F60:F81" si="15">E60*1.1</f>
        <v>740.43200000000002</v>
      </c>
      <c r="G60" s="118">
        <f>G59+80</f>
        <v>22840</v>
      </c>
      <c r="H60" s="127">
        <f t="shared" ref="H60:H64" si="16">E60*G60</f>
        <v>15374060.800000001</v>
      </c>
      <c r="I60" s="128">
        <f t="shared" ref="I60:I81" si="17">ROUND(H60*1.08,0)</f>
        <v>16603986</v>
      </c>
      <c r="J60" s="121">
        <f t="shared" ref="J60:J64" si="18">MROUND((I60*0.03/12),500)</f>
        <v>41500</v>
      </c>
      <c r="K60" s="120">
        <f t="shared" ref="K60:K64" si="19">F60*3000</f>
        <v>2221296</v>
      </c>
      <c r="L60" s="4" t="s">
        <v>42</v>
      </c>
      <c r="P60" s="2"/>
    </row>
    <row r="61" spans="1:16" ht="16.5" x14ac:dyDescent="0.3">
      <c r="A61" s="29">
        <v>54</v>
      </c>
      <c r="B61" s="41">
        <v>1502</v>
      </c>
      <c r="C61" s="30">
        <v>15</v>
      </c>
      <c r="D61" s="34" t="s">
        <v>13</v>
      </c>
      <c r="E61" s="30">
        <v>644.44000000000005</v>
      </c>
      <c r="F61" s="30">
        <f t="shared" si="15"/>
        <v>708.88400000000013</v>
      </c>
      <c r="G61" s="118">
        <f t="shared" ref="G61" si="20">G60</f>
        <v>22840</v>
      </c>
      <c r="H61" s="127">
        <f t="shared" si="16"/>
        <v>14719009.600000001</v>
      </c>
      <c r="I61" s="128">
        <f t="shared" si="17"/>
        <v>15896530</v>
      </c>
      <c r="J61" s="121">
        <f t="shared" si="18"/>
        <v>39500</v>
      </c>
      <c r="K61" s="120">
        <f t="shared" si="19"/>
        <v>2126652.0000000005</v>
      </c>
      <c r="L61" s="4" t="s">
        <v>42</v>
      </c>
      <c r="P61" s="2"/>
    </row>
    <row r="62" spans="1:16" ht="16.5" x14ac:dyDescent="0.3">
      <c r="A62" s="29">
        <v>55</v>
      </c>
      <c r="B62" s="41">
        <v>1504</v>
      </c>
      <c r="C62" s="30">
        <v>15</v>
      </c>
      <c r="D62" s="34" t="s">
        <v>12</v>
      </c>
      <c r="E62" s="30">
        <v>841</v>
      </c>
      <c r="F62" s="30">
        <f t="shared" si="15"/>
        <v>925.1</v>
      </c>
      <c r="G62" s="118">
        <f>G61</f>
        <v>22840</v>
      </c>
      <c r="H62" s="127">
        <f t="shared" si="16"/>
        <v>19208440</v>
      </c>
      <c r="I62" s="128">
        <f t="shared" si="17"/>
        <v>20745115</v>
      </c>
      <c r="J62" s="121">
        <f t="shared" si="18"/>
        <v>52000</v>
      </c>
      <c r="K62" s="120">
        <f t="shared" si="19"/>
        <v>2775300</v>
      </c>
      <c r="L62" s="4" t="s">
        <v>42</v>
      </c>
      <c r="P62" s="2"/>
    </row>
    <row r="63" spans="1:16" ht="16.5" x14ac:dyDescent="0.3">
      <c r="A63" s="29">
        <v>56</v>
      </c>
      <c r="B63" s="41">
        <v>1601</v>
      </c>
      <c r="C63" s="30">
        <v>16</v>
      </c>
      <c r="D63" s="34" t="s">
        <v>13</v>
      </c>
      <c r="E63" s="30">
        <v>673.18</v>
      </c>
      <c r="F63" s="30">
        <f t="shared" si="15"/>
        <v>740.49800000000005</v>
      </c>
      <c r="G63" s="118">
        <f>G62+80</f>
        <v>22920</v>
      </c>
      <c r="H63" s="127">
        <f t="shared" si="16"/>
        <v>15429285.6</v>
      </c>
      <c r="I63" s="128">
        <f t="shared" si="17"/>
        <v>16663628</v>
      </c>
      <c r="J63" s="121">
        <f t="shared" si="18"/>
        <v>41500</v>
      </c>
      <c r="K63" s="120">
        <f t="shared" si="19"/>
        <v>2221494</v>
      </c>
      <c r="L63" s="4" t="s">
        <v>42</v>
      </c>
      <c r="P63" s="2"/>
    </row>
    <row r="64" spans="1:16" ht="16.5" x14ac:dyDescent="0.3">
      <c r="A64" s="29">
        <v>57</v>
      </c>
      <c r="B64" s="41">
        <v>1602</v>
      </c>
      <c r="C64" s="30">
        <v>16</v>
      </c>
      <c r="D64" s="34" t="s">
        <v>13</v>
      </c>
      <c r="E64" s="30">
        <v>644.44000000000005</v>
      </c>
      <c r="F64" s="30">
        <f t="shared" si="15"/>
        <v>708.88400000000013</v>
      </c>
      <c r="G64" s="118">
        <f t="shared" ref="G64" si="21">G63</f>
        <v>22920</v>
      </c>
      <c r="H64" s="127">
        <f t="shared" si="16"/>
        <v>14770564.800000001</v>
      </c>
      <c r="I64" s="128">
        <f t="shared" si="17"/>
        <v>15952210</v>
      </c>
      <c r="J64" s="121">
        <f t="shared" si="18"/>
        <v>40000</v>
      </c>
      <c r="K64" s="120">
        <f t="shared" si="19"/>
        <v>2126652.0000000005</v>
      </c>
      <c r="L64" s="4" t="s">
        <v>42</v>
      </c>
      <c r="P64" s="2"/>
    </row>
    <row r="65" spans="1:16" ht="16.5" x14ac:dyDescent="0.3">
      <c r="A65" s="29">
        <v>58</v>
      </c>
      <c r="B65" s="41">
        <v>1603</v>
      </c>
      <c r="C65" s="30">
        <v>16</v>
      </c>
      <c r="D65" s="34" t="s">
        <v>12</v>
      </c>
      <c r="E65" s="34">
        <v>840</v>
      </c>
      <c r="F65" s="30">
        <f t="shared" si="15"/>
        <v>924.00000000000011</v>
      </c>
      <c r="G65" s="118">
        <f>G64</f>
        <v>22920</v>
      </c>
      <c r="H65" s="127">
        <f t="shared" ref="H65:H81" si="22">E65*G65</f>
        <v>19252800</v>
      </c>
      <c r="I65" s="128">
        <f t="shared" si="17"/>
        <v>20793024</v>
      </c>
      <c r="J65" s="121">
        <f t="shared" ref="J65:J81" si="23">MROUND((I65*0.03/12),500)</f>
        <v>52000</v>
      </c>
      <c r="K65" s="120">
        <f t="shared" ref="K65:K81" si="24">F65*3000</f>
        <v>2772000.0000000005</v>
      </c>
      <c r="L65" s="4" t="s">
        <v>42</v>
      </c>
      <c r="P65" s="2"/>
    </row>
    <row r="66" spans="1:16" ht="16.5" x14ac:dyDescent="0.3">
      <c r="A66" s="29">
        <v>59</v>
      </c>
      <c r="B66" s="41">
        <v>1604</v>
      </c>
      <c r="C66" s="30">
        <v>16</v>
      </c>
      <c r="D66" s="34" t="s">
        <v>12</v>
      </c>
      <c r="E66" s="30">
        <v>841</v>
      </c>
      <c r="F66" s="30">
        <f t="shared" si="15"/>
        <v>925.1</v>
      </c>
      <c r="G66" s="118">
        <f t="shared" ref="G66" si="25">G65</f>
        <v>22920</v>
      </c>
      <c r="H66" s="127">
        <f t="shared" si="22"/>
        <v>19275720</v>
      </c>
      <c r="I66" s="128">
        <f t="shared" si="17"/>
        <v>20817778</v>
      </c>
      <c r="J66" s="121">
        <f t="shared" si="23"/>
        <v>52000</v>
      </c>
      <c r="K66" s="120">
        <f t="shared" si="24"/>
        <v>2775300</v>
      </c>
      <c r="L66" s="4" t="s">
        <v>42</v>
      </c>
      <c r="P66" s="2"/>
    </row>
    <row r="67" spans="1:16" ht="16.5" x14ac:dyDescent="0.3">
      <c r="A67" s="29">
        <v>60</v>
      </c>
      <c r="B67" s="41">
        <v>1701</v>
      </c>
      <c r="C67" s="30">
        <v>17</v>
      </c>
      <c r="D67" s="34" t="s">
        <v>13</v>
      </c>
      <c r="E67" s="30">
        <v>673.18</v>
      </c>
      <c r="F67" s="30">
        <f t="shared" si="15"/>
        <v>740.49800000000005</v>
      </c>
      <c r="G67" s="118">
        <f>G66+80</f>
        <v>23000</v>
      </c>
      <c r="H67" s="127">
        <f t="shared" si="22"/>
        <v>15483139.999999998</v>
      </c>
      <c r="I67" s="128">
        <f t="shared" si="17"/>
        <v>16721791</v>
      </c>
      <c r="J67" s="121">
        <f t="shared" si="23"/>
        <v>42000</v>
      </c>
      <c r="K67" s="120">
        <f t="shared" si="24"/>
        <v>2221494</v>
      </c>
      <c r="L67" s="4" t="s">
        <v>42</v>
      </c>
      <c r="P67" s="2"/>
    </row>
    <row r="68" spans="1:16" ht="16.5" x14ac:dyDescent="0.3">
      <c r="A68" s="29">
        <v>61</v>
      </c>
      <c r="B68" s="41">
        <v>1702</v>
      </c>
      <c r="C68" s="30">
        <v>17</v>
      </c>
      <c r="D68" s="34" t="s">
        <v>13</v>
      </c>
      <c r="E68" s="30">
        <v>644.44000000000005</v>
      </c>
      <c r="F68" s="30">
        <f t="shared" si="15"/>
        <v>708.88400000000013</v>
      </c>
      <c r="G68" s="118">
        <f>G67</f>
        <v>23000</v>
      </c>
      <c r="H68" s="127">
        <f t="shared" si="22"/>
        <v>14822120.000000002</v>
      </c>
      <c r="I68" s="128">
        <f t="shared" si="17"/>
        <v>16007890</v>
      </c>
      <c r="J68" s="121">
        <f t="shared" si="23"/>
        <v>40000</v>
      </c>
      <c r="K68" s="120">
        <f t="shared" si="24"/>
        <v>2126652.0000000005</v>
      </c>
      <c r="L68" s="4" t="s">
        <v>42</v>
      </c>
      <c r="P68" s="2"/>
    </row>
    <row r="69" spans="1:16" ht="16.5" x14ac:dyDescent="0.3">
      <c r="A69" s="29">
        <v>62</v>
      </c>
      <c r="B69" s="41">
        <v>1703</v>
      </c>
      <c r="C69" s="30">
        <v>17</v>
      </c>
      <c r="D69" s="34" t="s">
        <v>12</v>
      </c>
      <c r="E69" s="34">
        <v>840</v>
      </c>
      <c r="F69" s="30">
        <f t="shared" si="15"/>
        <v>924.00000000000011</v>
      </c>
      <c r="G69" s="118">
        <f>G68</f>
        <v>23000</v>
      </c>
      <c r="H69" s="127">
        <f t="shared" si="22"/>
        <v>19320000</v>
      </c>
      <c r="I69" s="128">
        <f t="shared" si="17"/>
        <v>20865600</v>
      </c>
      <c r="J69" s="121">
        <f t="shared" si="23"/>
        <v>52000</v>
      </c>
      <c r="K69" s="120">
        <f t="shared" si="24"/>
        <v>2772000.0000000005</v>
      </c>
      <c r="L69" s="4" t="s">
        <v>42</v>
      </c>
      <c r="M69" s="20"/>
      <c r="N69" s="20"/>
      <c r="O69" s="20"/>
      <c r="P69" s="20"/>
    </row>
    <row r="70" spans="1:16" ht="16.5" x14ac:dyDescent="0.3">
      <c r="A70" s="29">
        <v>63</v>
      </c>
      <c r="B70" s="41">
        <v>1704</v>
      </c>
      <c r="C70" s="30">
        <v>17</v>
      </c>
      <c r="D70" s="34" t="s">
        <v>12</v>
      </c>
      <c r="E70" s="30">
        <v>841</v>
      </c>
      <c r="F70" s="30">
        <f t="shared" si="15"/>
        <v>925.1</v>
      </c>
      <c r="G70" s="118">
        <f t="shared" ref="G70:G78" si="26">G69</f>
        <v>23000</v>
      </c>
      <c r="H70" s="127">
        <f t="shared" si="22"/>
        <v>19343000</v>
      </c>
      <c r="I70" s="128">
        <f t="shared" si="17"/>
        <v>20890440</v>
      </c>
      <c r="J70" s="121">
        <f t="shared" si="23"/>
        <v>52000</v>
      </c>
      <c r="K70" s="120">
        <f t="shared" si="24"/>
        <v>2775300</v>
      </c>
      <c r="L70" s="4" t="s">
        <v>42</v>
      </c>
      <c r="M70" s="20"/>
      <c r="N70" s="20"/>
      <c r="O70" s="20"/>
      <c r="P70" s="20"/>
    </row>
    <row r="71" spans="1:16" ht="16.5" x14ac:dyDescent="0.3">
      <c r="A71" s="29">
        <v>64</v>
      </c>
      <c r="B71" s="41">
        <v>1801</v>
      </c>
      <c r="C71" s="30">
        <v>18</v>
      </c>
      <c r="D71" s="34" t="s">
        <v>13</v>
      </c>
      <c r="E71" s="30">
        <v>673.18</v>
      </c>
      <c r="F71" s="30">
        <f t="shared" si="15"/>
        <v>740.49800000000005</v>
      </c>
      <c r="G71" s="118">
        <f>G70+80</f>
        <v>23080</v>
      </c>
      <c r="H71" s="127">
        <f t="shared" si="22"/>
        <v>15536994.399999999</v>
      </c>
      <c r="I71" s="128">
        <f t="shared" si="17"/>
        <v>16779954</v>
      </c>
      <c r="J71" s="121">
        <f t="shared" si="23"/>
        <v>42000</v>
      </c>
      <c r="K71" s="120">
        <f t="shared" si="24"/>
        <v>2221494</v>
      </c>
      <c r="L71" s="4" t="s">
        <v>42</v>
      </c>
      <c r="M71" s="20"/>
      <c r="N71" s="20"/>
      <c r="O71" s="20"/>
      <c r="P71" s="20"/>
    </row>
    <row r="72" spans="1:16" ht="16.5" x14ac:dyDescent="0.3">
      <c r="A72" s="29">
        <v>65</v>
      </c>
      <c r="B72" s="41">
        <v>1802</v>
      </c>
      <c r="C72" s="30">
        <v>18</v>
      </c>
      <c r="D72" s="34" t="s">
        <v>13</v>
      </c>
      <c r="E72" s="30">
        <v>644.44000000000005</v>
      </c>
      <c r="F72" s="30">
        <f t="shared" si="15"/>
        <v>708.88400000000013</v>
      </c>
      <c r="G72" s="118">
        <f>G71</f>
        <v>23080</v>
      </c>
      <c r="H72" s="127">
        <f t="shared" si="22"/>
        <v>14873675.200000001</v>
      </c>
      <c r="I72" s="128">
        <f t="shared" si="17"/>
        <v>16063569</v>
      </c>
      <c r="J72" s="121">
        <f t="shared" si="23"/>
        <v>40000</v>
      </c>
      <c r="K72" s="120">
        <f t="shared" si="24"/>
        <v>2126652.0000000005</v>
      </c>
      <c r="L72" s="4" t="s">
        <v>42</v>
      </c>
      <c r="M72" s="20"/>
      <c r="N72" s="20"/>
      <c r="O72" s="20"/>
      <c r="P72" s="20"/>
    </row>
    <row r="73" spans="1:16" ht="16.5" x14ac:dyDescent="0.3">
      <c r="A73" s="29">
        <v>66</v>
      </c>
      <c r="B73" s="41">
        <v>1803</v>
      </c>
      <c r="C73" s="30">
        <v>18</v>
      </c>
      <c r="D73" s="34" t="s">
        <v>12</v>
      </c>
      <c r="E73" s="34">
        <v>840</v>
      </c>
      <c r="F73" s="30">
        <f t="shared" si="15"/>
        <v>924.00000000000011</v>
      </c>
      <c r="G73" s="118">
        <f>G72</f>
        <v>23080</v>
      </c>
      <c r="H73" s="127">
        <f t="shared" si="22"/>
        <v>19387200</v>
      </c>
      <c r="I73" s="128">
        <f t="shared" si="17"/>
        <v>20938176</v>
      </c>
      <c r="J73" s="121">
        <f t="shared" si="23"/>
        <v>52500</v>
      </c>
      <c r="K73" s="120">
        <f t="shared" si="24"/>
        <v>2772000.0000000005</v>
      </c>
      <c r="L73" s="4" t="s">
        <v>42</v>
      </c>
      <c r="M73" s="20"/>
      <c r="N73" s="20"/>
      <c r="O73" s="20"/>
      <c r="P73" s="20"/>
    </row>
    <row r="74" spans="1:16" ht="16.5" x14ac:dyDescent="0.3">
      <c r="A74" s="29">
        <v>67</v>
      </c>
      <c r="B74" s="41">
        <v>1804</v>
      </c>
      <c r="C74" s="30">
        <v>18</v>
      </c>
      <c r="D74" s="34" t="s">
        <v>12</v>
      </c>
      <c r="E74" s="30">
        <v>841</v>
      </c>
      <c r="F74" s="30">
        <f t="shared" si="15"/>
        <v>925.1</v>
      </c>
      <c r="G74" s="118">
        <f t="shared" si="26"/>
        <v>23080</v>
      </c>
      <c r="H74" s="127">
        <f t="shared" si="22"/>
        <v>19410280</v>
      </c>
      <c r="I74" s="128">
        <f t="shared" si="17"/>
        <v>20963102</v>
      </c>
      <c r="J74" s="121">
        <f t="shared" si="23"/>
        <v>52500</v>
      </c>
      <c r="K74" s="120">
        <f t="shared" si="24"/>
        <v>2775300</v>
      </c>
      <c r="L74" s="4" t="s">
        <v>42</v>
      </c>
      <c r="M74" s="20"/>
      <c r="N74" s="20"/>
      <c r="O74" s="20"/>
      <c r="P74" s="20"/>
    </row>
    <row r="75" spans="1:16" ht="16.5" x14ac:dyDescent="0.3">
      <c r="A75" s="29">
        <v>68</v>
      </c>
      <c r="B75" s="44">
        <v>1901</v>
      </c>
      <c r="C75" s="45">
        <v>19</v>
      </c>
      <c r="D75" s="34" t="s">
        <v>13</v>
      </c>
      <c r="E75" s="30">
        <v>673.18</v>
      </c>
      <c r="F75" s="30">
        <f t="shared" si="15"/>
        <v>740.49800000000005</v>
      </c>
      <c r="G75" s="118">
        <f>G74+80</f>
        <v>23160</v>
      </c>
      <c r="H75" s="127">
        <f t="shared" si="22"/>
        <v>15590848.799999999</v>
      </c>
      <c r="I75" s="128">
        <f t="shared" si="17"/>
        <v>16838117</v>
      </c>
      <c r="J75" s="121">
        <f t="shared" si="23"/>
        <v>42000</v>
      </c>
      <c r="K75" s="120">
        <f t="shared" si="24"/>
        <v>2221494</v>
      </c>
      <c r="L75" s="4" t="s">
        <v>42</v>
      </c>
      <c r="M75" s="20"/>
      <c r="N75" s="20"/>
      <c r="O75" s="20"/>
      <c r="P75" s="20"/>
    </row>
    <row r="76" spans="1:16" ht="16.5" x14ac:dyDescent="0.3">
      <c r="A76" s="29">
        <v>69</v>
      </c>
      <c r="B76" s="44">
        <v>1902</v>
      </c>
      <c r="C76" s="45">
        <v>19</v>
      </c>
      <c r="D76" s="34" t="s">
        <v>13</v>
      </c>
      <c r="E76" s="30">
        <v>644.44000000000005</v>
      </c>
      <c r="F76" s="30">
        <f t="shared" si="15"/>
        <v>708.88400000000013</v>
      </c>
      <c r="G76" s="118">
        <f>G75</f>
        <v>23160</v>
      </c>
      <c r="H76" s="127">
        <f t="shared" si="22"/>
        <v>14925230.4</v>
      </c>
      <c r="I76" s="128">
        <f t="shared" si="17"/>
        <v>16119249</v>
      </c>
      <c r="J76" s="121">
        <f t="shared" si="23"/>
        <v>40500</v>
      </c>
      <c r="K76" s="120">
        <f t="shared" si="24"/>
        <v>2126652.0000000005</v>
      </c>
      <c r="L76" s="4" t="s">
        <v>42</v>
      </c>
      <c r="M76" s="20"/>
      <c r="N76" s="20"/>
      <c r="O76" s="20"/>
      <c r="P76" s="20"/>
    </row>
    <row r="77" spans="1:16" ht="16.5" x14ac:dyDescent="0.3">
      <c r="A77" s="29">
        <v>70</v>
      </c>
      <c r="B77" s="44">
        <v>1903</v>
      </c>
      <c r="C77" s="45">
        <v>19</v>
      </c>
      <c r="D77" s="34" t="s">
        <v>12</v>
      </c>
      <c r="E77" s="34">
        <v>840</v>
      </c>
      <c r="F77" s="30">
        <f t="shared" si="15"/>
        <v>924.00000000000011</v>
      </c>
      <c r="G77" s="118">
        <f>G76</f>
        <v>23160</v>
      </c>
      <c r="H77" s="127">
        <f t="shared" si="22"/>
        <v>19454400</v>
      </c>
      <c r="I77" s="128">
        <f t="shared" si="17"/>
        <v>21010752</v>
      </c>
      <c r="J77" s="121">
        <f t="shared" si="23"/>
        <v>52500</v>
      </c>
      <c r="K77" s="120">
        <f t="shared" si="24"/>
        <v>2772000.0000000005</v>
      </c>
      <c r="L77" s="4" t="s">
        <v>42</v>
      </c>
      <c r="M77" s="20"/>
      <c r="N77" s="20"/>
      <c r="O77" s="20"/>
      <c r="P77" s="20"/>
    </row>
    <row r="78" spans="1:16" ht="16.5" x14ac:dyDescent="0.3">
      <c r="A78" s="29">
        <v>71</v>
      </c>
      <c r="B78" s="44">
        <v>1904</v>
      </c>
      <c r="C78" s="45">
        <v>19</v>
      </c>
      <c r="D78" s="34" t="s">
        <v>12</v>
      </c>
      <c r="E78" s="30">
        <v>841</v>
      </c>
      <c r="F78" s="30">
        <f t="shared" si="15"/>
        <v>925.1</v>
      </c>
      <c r="G78" s="118">
        <f t="shared" si="26"/>
        <v>23160</v>
      </c>
      <c r="H78" s="127">
        <f t="shared" si="22"/>
        <v>19477560</v>
      </c>
      <c r="I78" s="128">
        <f t="shared" si="17"/>
        <v>21035765</v>
      </c>
      <c r="J78" s="121">
        <f t="shared" si="23"/>
        <v>52500</v>
      </c>
      <c r="K78" s="120">
        <f t="shared" si="24"/>
        <v>2775300</v>
      </c>
      <c r="L78" s="4" t="s">
        <v>42</v>
      </c>
      <c r="M78" s="20"/>
      <c r="N78" s="20"/>
      <c r="O78" s="20"/>
      <c r="P78" s="20"/>
    </row>
    <row r="79" spans="1:16" ht="16.5" x14ac:dyDescent="0.3">
      <c r="A79" s="29">
        <v>72</v>
      </c>
      <c r="B79" s="44">
        <v>2001</v>
      </c>
      <c r="C79" s="45">
        <v>20</v>
      </c>
      <c r="D79" s="34" t="s">
        <v>13</v>
      </c>
      <c r="E79" s="79">
        <v>673</v>
      </c>
      <c r="F79" s="30">
        <f t="shared" si="15"/>
        <v>740.30000000000007</v>
      </c>
      <c r="G79" s="131">
        <f>G78+80</f>
        <v>23240</v>
      </c>
      <c r="H79" s="127">
        <f t="shared" si="22"/>
        <v>15640520</v>
      </c>
      <c r="I79" s="128">
        <f t="shared" si="17"/>
        <v>16891762</v>
      </c>
      <c r="J79" s="121">
        <f t="shared" si="23"/>
        <v>42000</v>
      </c>
      <c r="K79" s="120">
        <f t="shared" si="24"/>
        <v>2220900</v>
      </c>
      <c r="L79" s="4" t="s">
        <v>42</v>
      </c>
      <c r="M79" s="20"/>
      <c r="N79" s="20"/>
      <c r="O79" s="20"/>
      <c r="P79" s="20"/>
    </row>
    <row r="80" spans="1:16" ht="16.5" x14ac:dyDescent="0.3">
      <c r="A80" s="29">
        <v>73</v>
      </c>
      <c r="B80" s="44">
        <v>2003</v>
      </c>
      <c r="C80" s="45">
        <v>20</v>
      </c>
      <c r="D80" s="34" t="s">
        <v>12</v>
      </c>
      <c r="E80" s="34">
        <v>840</v>
      </c>
      <c r="F80" s="30">
        <f t="shared" si="15"/>
        <v>924.00000000000011</v>
      </c>
      <c r="G80" s="131">
        <f>G79</f>
        <v>23240</v>
      </c>
      <c r="H80" s="127">
        <f t="shared" si="22"/>
        <v>19521600</v>
      </c>
      <c r="I80" s="128">
        <f t="shared" si="17"/>
        <v>21083328</v>
      </c>
      <c r="J80" s="121">
        <f t="shared" si="23"/>
        <v>52500</v>
      </c>
      <c r="K80" s="120">
        <f t="shared" si="24"/>
        <v>2772000.0000000005</v>
      </c>
      <c r="L80" s="4" t="s">
        <v>42</v>
      </c>
      <c r="P80" s="2"/>
    </row>
    <row r="81" spans="1:20" ht="16.5" x14ac:dyDescent="0.3">
      <c r="A81" s="29">
        <v>74</v>
      </c>
      <c r="B81" s="44">
        <v>2004</v>
      </c>
      <c r="C81" s="45">
        <v>20</v>
      </c>
      <c r="D81" s="34" t="s">
        <v>12</v>
      </c>
      <c r="E81" s="45">
        <v>841</v>
      </c>
      <c r="F81" s="30">
        <f t="shared" si="15"/>
        <v>925.1</v>
      </c>
      <c r="G81" s="131">
        <f>G80</f>
        <v>23240</v>
      </c>
      <c r="H81" s="127">
        <f t="shared" si="22"/>
        <v>19544840</v>
      </c>
      <c r="I81" s="128">
        <f t="shared" si="17"/>
        <v>21108427</v>
      </c>
      <c r="J81" s="121">
        <f t="shared" si="23"/>
        <v>53000</v>
      </c>
      <c r="K81" s="120">
        <f t="shared" si="24"/>
        <v>2775300</v>
      </c>
      <c r="L81" s="4" t="s">
        <v>42</v>
      </c>
      <c r="P81" s="2"/>
    </row>
    <row r="82" spans="1:20" ht="16.5" x14ac:dyDescent="0.3">
      <c r="A82" s="145" t="s">
        <v>3</v>
      </c>
      <c r="B82" s="145"/>
      <c r="C82" s="145"/>
      <c r="D82" s="145"/>
      <c r="E82" s="35">
        <f>SUM(E59:E81)</f>
        <v>17151.480000000003</v>
      </c>
      <c r="F82" s="35">
        <f>SUM(F59:F81)</f>
        <v>18866.628000000001</v>
      </c>
      <c r="G82" s="125"/>
      <c r="H82" s="132">
        <f t="shared" ref="H82:K82" si="27">SUM(H59:H81)</f>
        <v>395028743.99999994</v>
      </c>
      <c r="I82" s="124">
        <f t="shared" si="27"/>
        <v>426631044</v>
      </c>
      <c r="J82" s="133"/>
      <c r="K82" s="124">
        <f t="shared" si="27"/>
        <v>56599884</v>
      </c>
      <c r="L82" s="112"/>
      <c r="P82" s="2"/>
      <c r="S82" s="4"/>
      <c r="T82" s="4"/>
    </row>
    <row r="83" spans="1:20" ht="16.5" x14ac:dyDescent="0.3">
      <c r="A83" s="83"/>
      <c r="B83" s="80"/>
      <c r="C83" s="84"/>
      <c r="D83" s="84"/>
      <c r="E83" s="84"/>
      <c r="F83" s="84"/>
      <c r="G83" s="134"/>
      <c r="H83" s="135"/>
      <c r="I83" s="136"/>
      <c r="J83" s="137"/>
      <c r="K83" s="138"/>
      <c r="L83" s="4"/>
      <c r="P83" s="2"/>
    </row>
    <row r="84" spans="1:20" ht="16.5" x14ac:dyDescent="0.3">
      <c r="A84" s="83"/>
      <c r="B84" s="80"/>
      <c r="C84" s="84"/>
      <c r="D84" s="84"/>
      <c r="E84" s="84"/>
      <c r="F84" s="84"/>
      <c r="G84" s="134"/>
      <c r="H84" s="135"/>
      <c r="I84" s="136"/>
      <c r="J84" s="137"/>
      <c r="K84" s="138"/>
      <c r="L84" s="4"/>
      <c r="P84" s="2"/>
    </row>
    <row r="85" spans="1:20" ht="16.5" x14ac:dyDescent="0.3">
      <c r="A85" s="83"/>
      <c r="B85" s="80"/>
      <c r="C85" s="84"/>
      <c r="D85" s="84"/>
      <c r="E85" s="84"/>
      <c r="F85" s="84"/>
      <c r="G85" s="134"/>
      <c r="H85" s="135"/>
      <c r="I85" s="136"/>
      <c r="J85" s="137"/>
      <c r="K85" s="138"/>
      <c r="L85" s="4"/>
      <c r="P85" s="2"/>
    </row>
    <row r="86" spans="1:20" ht="16.5" x14ac:dyDescent="0.3">
      <c r="A86" s="83"/>
      <c r="B86" s="80"/>
      <c r="C86" s="84"/>
      <c r="D86" s="84"/>
      <c r="E86" s="84"/>
      <c r="F86" s="84"/>
      <c r="G86" s="134"/>
      <c r="H86" s="135"/>
      <c r="I86" s="136"/>
      <c r="J86" s="137"/>
      <c r="K86" s="138"/>
      <c r="L86" s="4"/>
      <c r="P86" s="2"/>
    </row>
    <row r="87" spans="1:20" ht="16.5" x14ac:dyDescent="0.3">
      <c r="A87" s="83"/>
      <c r="B87" s="80"/>
      <c r="C87" s="84"/>
      <c r="D87" s="84"/>
      <c r="E87" s="84"/>
      <c r="F87" s="84"/>
      <c r="G87" s="134"/>
      <c r="H87" s="135"/>
      <c r="I87" s="136"/>
      <c r="J87" s="137"/>
      <c r="K87" s="138"/>
      <c r="L87" s="4"/>
      <c r="P87" s="2"/>
    </row>
    <row r="88" spans="1:20" ht="16.5" x14ac:dyDescent="0.3">
      <c r="A88" s="83"/>
      <c r="B88" s="80"/>
      <c r="C88" s="84"/>
      <c r="D88" s="84"/>
      <c r="E88" s="84"/>
      <c r="F88" s="84"/>
      <c r="G88" s="134"/>
      <c r="H88" s="135"/>
      <c r="I88" s="136"/>
      <c r="J88" s="137"/>
      <c r="K88" s="138"/>
      <c r="L88" s="4"/>
      <c r="P88" s="2"/>
    </row>
    <row r="89" spans="1:20" ht="16.5" x14ac:dyDescent="0.3">
      <c r="A89" s="83"/>
      <c r="B89" s="80"/>
      <c r="C89" s="84"/>
      <c r="D89" s="84"/>
      <c r="E89" s="84"/>
      <c r="F89" s="84"/>
      <c r="G89" s="134"/>
      <c r="H89" s="135"/>
      <c r="I89" s="136"/>
      <c r="J89" s="137"/>
      <c r="K89" s="138"/>
      <c r="L89" s="4"/>
      <c r="P89" s="2"/>
    </row>
    <row r="90" spans="1:20" ht="16.5" x14ac:dyDescent="0.3">
      <c r="A90" s="83"/>
      <c r="B90" s="80"/>
      <c r="C90" s="84"/>
      <c r="D90" s="84"/>
      <c r="E90" s="84"/>
      <c r="F90" s="84"/>
      <c r="G90" s="134"/>
      <c r="H90" s="135"/>
      <c r="I90" s="136"/>
      <c r="J90" s="137"/>
      <c r="K90" s="138"/>
      <c r="L90" s="4"/>
      <c r="P90" s="2"/>
    </row>
    <row r="91" spans="1:20" ht="16.5" x14ac:dyDescent="0.3">
      <c r="A91" s="83"/>
      <c r="B91" s="80"/>
      <c r="C91" s="84"/>
      <c r="D91" s="84"/>
      <c r="E91" s="84"/>
      <c r="F91" s="84"/>
      <c r="G91" s="134"/>
      <c r="H91" s="135"/>
      <c r="I91" s="136"/>
      <c r="J91" s="137"/>
      <c r="K91" s="138"/>
      <c r="L91" s="4"/>
      <c r="P91" s="2"/>
    </row>
    <row r="92" spans="1:20" ht="16.5" x14ac:dyDescent="0.3">
      <c r="A92" s="83"/>
      <c r="B92" s="80"/>
      <c r="C92" s="84"/>
      <c r="D92" s="84"/>
      <c r="E92" s="84"/>
      <c r="F92" s="84"/>
      <c r="G92" s="134"/>
      <c r="H92" s="135"/>
      <c r="I92" s="136"/>
      <c r="J92" s="137"/>
      <c r="K92" s="138"/>
      <c r="L92" s="4"/>
      <c r="M92" s="7"/>
      <c r="N92" s="7"/>
      <c r="P92" s="2"/>
    </row>
    <row r="93" spans="1:20" ht="16.5" x14ac:dyDescent="0.3">
      <c r="A93" s="83"/>
      <c r="B93" s="80"/>
      <c r="C93" s="84"/>
      <c r="D93" s="84"/>
      <c r="E93" s="84"/>
      <c r="F93" s="84"/>
      <c r="G93" s="134"/>
      <c r="H93" s="135"/>
      <c r="I93" s="136"/>
      <c r="J93" s="137"/>
      <c r="K93" s="138"/>
      <c r="L93" s="4"/>
      <c r="M93" s="7"/>
      <c r="N93" s="7"/>
      <c r="P93" s="2"/>
    </row>
    <row r="94" spans="1:20" ht="16.5" x14ac:dyDescent="0.3">
      <c r="A94" s="83"/>
      <c r="B94" s="80"/>
      <c r="C94" s="84"/>
      <c r="D94" s="84"/>
      <c r="E94" s="84"/>
      <c r="F94" s="84"/>
      <c r="G94" s="134"/>
      <c r="H94" s="135"/>
      <c r="I94" s="136"/>
      <c r="J94" s="137"/>
      <c r="K94" s="138"/>
      <c r="L94" s="4"/>
      <c r="M94" s="7"/>
      <c r="N94" s="7"/>
      <c r="P94" s="2"/>
    </row>
    <row r="95" spans="1:20" ht="16.5" x14ac:dyDescent="0.3">
      <c r="A95" s="83"/>
      <c r="B95" s="80"/>
      <c r="C95" s="84"/>
      <c r="D95" s="84"/>
      <c r="E95" s="84"/>
      <c r="F95" s="84"/>
      <c r="G95" s="134"/>
      <c r="H95" s="135"/>
      <c r="I95" s="136"/>
      <c r="J95" s="137"/>
      <c r="K95" s="138"/>
      <c r="L95" s="4"/>
      <c r="M95" s="7"/>
      <c r="N95" s="7"/>
      <c r="P95" s="2"/>
    </row>
    <row r="96" spans="1:20" x14ac:dyDescent="0.25">
      <c r="A96" s="83"/>
      <c r="B96" s="80"/>
      <c r="C96" s="84"/>
      <c r="D96" s="84"/>
      <c r="E96" s="84"/>
      <c r="F96" s="84"/>
      <c r="G96" s="134"/>
      <c r="H96" s="135"/>
      <c r="I96" s="136"/>
      <c r="J96" s="137"/>
      <c r="K96" s="138"/>
    </row>
    <row r="97" spans="1:11" x14ac:dyDescent="0.25">
      <c r="A97" s="83"/>
      <c r="B97" s="80"/>
      <c r="C97" s="84"/>
      <c r="D97" s="84"/>
      <c r="E97" s="84"/>
      <c r="F97" s="84"/>
      <c r="G97" s="134"/>
      <c r="H97" s="135"/>
      <c r="I97" s="136"/>
      <c r="J97" s="137"/>
      <c r="K97" s="138"/>
    </row>
    <row r="98" spans="1:11" x14ac:dyDescent="0.25">
      <c r="A98" s="83"/>
      <c r="B98" s="80"/>
      <c r="C98" s="84"/>
      <c r="D98" s="84"/>
      <c r="E98" s="84"/>
      <c r="F98" s="84"/>
      <c r="G98" s="134"/>
      <c r="H98" s="135"/>
      <c r="I98" s="136"/>
      <c r="J98" s="137"/>
      <c r="K98" s="138"/>
    </row>
    <row r="99" spans="1:11" x14ac:dyDescent="0.25">
      <c r="A99" s="83"/>
      <c r="B99" s="80"/>
      <c r="C99" s="84"/>
      <c r="D99" s="84"/>
      <c r="E99" s="84"/>
      <c r="F99" s="84"/>
      <c r="G99" s="134"/>
      <c r="H99" s="135"/>
      <c r="I99" s="136"/>
      <c r="J99" s="137"/>
      <c r="K99" s="138"/>
    </row>
    <row r="100" spans="1:11" x14ac:dyDescent="0.25">
      <c r="A100" s="83"/>
      <c r="B100" s="80"/>
      <c r="C100" s="84"/>
      <c r="D100" s="84"/>
      <c r="E100" s="84"/>
      <c r="F100" s="84"/>
      <c r="G100" s="134"/>
      <c r="H100" s="135"/>
      <c r="I100" s="136"/>
      <c r="J100" s="137"/>
      <c r="K100" s="138"/>
    </row>
    <row r="101" spans="1:11" x14ac:dyDescent="0.25">
      <c r="A101" s="83"/>
      <c r="B101" s="80"/>
      <c r="C101" s="84"/>
      <c r="D101" s="84"/>
      <c r="E101" s="84"/>
      <c r="F101" s="84"/>
      <c r="G101" s="134"/>
      <c r="H101" s="135"/>
      <c r="I101" s="136"/>
      <c r="J101" s="137"/>
      <c r="K101" s="138"/>
    </row>
    <row r="102" spans="1:11" x14ac:dyDescent="0.25">
      <c r="A102" s="83"/>
      <c r="B102" s="80"/>
      <c r="C102" s="84"/>
      <c r="D102" s="84"/>
      <c r="E102" s="84"/>
      <c r="F102" s="84"/>
      <c r="G102" s="134"/>
      <c r="H102" s="135"/>
      <c r="I102" s="136"/>
      <c r="J102" s="137"/>
      <c r="K102" s="138"/>
    </row>
    <row r="103" spans="1:11" x14ac:dyDescent="0.25">
      <c r="A103" s="83"/>
      <c r="B103" s="80"/>
      <c r="C103" s="84"/>
      <c r="D103" s="84"/>
      <c r="E103" s="84"/>
      <c r="F103" s="84"/>
      <c r="G103" s="134"/>
      <c r="H103" s="135"/>
      <c r="I103" s="136"/>
      <c r="J103" s="137"/>
      <c r="K103" s="138"/>
    </row>
    <row r="104" spans="1:11" x14ac:dyDescent="0.25">
      <c r="A104" s="83"/>
      <c r="B104" s="80"/>
      <c r="C104" s="84"/>
      <c r="D104" s="84"/>
      <c r="E104" s="84"/>
      <c r="F104" s="84"/>
      <c r="G104" s="134"/>
      <c r="H104" s="135"/>
      <c r="I104" s="136"/>
      <c r="J104" s="137"/>
      <c r="K104" s="138"/>
    </row>
    <row r="105" spans="1:11" x14ac:dyDescent="0.25">
      <c r="A105" s="85"/>
      <c r="B105" s="86"/>
      <c r="C105" s="85"/>
      <c r="D105" s="85"/>
      <c r="E105" s="87"/>
      <c r="F105" s="87"/>
      <c r="G105" s="139"/>
      <c r="H105" s="140"/>
      <c r="I105" s="140"/>
      <c r="J105" s="137"/>
      <c r="K105" s="141"/>
    </row>
    <row r="114" spans="2:3" x14ac:dyDescent="0.25">
      <c r="B114" s="80"/>
      <c r="C114" s="80"/>
    </row>
    <row r="115" spans="2:3" x14ac:dyDescent="0.25">
      <c r="B115" s="80"/>
      <c r="C115" s="80"/>
    </row>
    <row r="116" spans="2:3" x14ac:dyDescent="0.25">
      <c r="B116" s="80"/>
      <c r="C116" s="80"/>
    </row>
    <row r="117" spans="2:3" x14ac:dyDescent="0.25">
      <c r="B117" s="80"/>
      <c r="C117" s="80"/>
    </row>
    <row r="118" spans="2:3" x14ac:dyDescent="0.25">
      <c r="B118" s="80"/>
      <c r="C118" s="80"/>
    </row>
    <row r="119" spans="2:3" x14ac:dyDescent="0.25">
      <c r="B119" s="80"/>
      <c r="C119" s="80"/>
    </row>
    <row r="120" spans="2:3" x14ac:dyDescent="0.25">
      <c r="B120" s="80"/>
      <c r="C120" s="80"/>
    </row>
    <row r="121" spans="2:3" x14ac:dyDescent="0.25">
      <c r="B121" s="80"/>
      <c r="C121" s="80"/>
    </row>
    <row r="122" spans="2:3" x14ac:dyDescent="0.25">
      <c r="B122" s="80"/>
      <c r="C122" s="80"/>
    </row>
    <row r="123" spans="2:3" x14ac:dyDescent="0.25">
      <c r="B123" s="80"/>
      <c r="C123" s="80"/>
    </row>
    <row r="124" spans="2:3" x14ac:dyDescent="0.25">
      <c r="B124" s="80"/>
      <c r="C124" s="80"/>
    </row>
    <row r="125" spans="2:3" x14ac:dyDescent="0.25">
      <c r="B125" s="80"/>
      <c r="C125" s="80"/>
    </row>
    <row r="126" spans="2:3" x14ac:dyDescent="0.25">
      <c r="B126" s="80"/>
      <c r="C126" s="80"/>
    </row>
    <row r="127" spans="2:3" x14ac:dyDescent="0.25">
      <c r="B127" s="80"/>
      <c r="C127" s="80"/>
    </row>
    <row r="128" spans="2:3" x14ac:dyDescent="0.25">
      <c r="B128" s="80"/>
      <c r="C128" s="80"/>
    </row>
  </sheetData>
  <mergeCells count="4">
    <mergeCell ref="A57:K57"/>
    <mergeCell ref="A82:D82"/>
    <mergeCell ref="A1:K1"/>
    <mergeCell ref="A54:D54"/>
  </mergeCells>
  <phoneticPr fontId="1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2:O10"/>
  <sheetViews>
    <sheetView zoomScale="115" zoomScaleNormal="115" workbookViewId="0">
      <selection activeCell="H2" sqref="H2"/>
    </sheetView>
  </sheetViews>
  <sheetFormatPr defaultRowHeight="15" x14ac:dyDescent="0.25"/>
  <cols>
    <col min="4" max="4" width="19.28515625" customWidth="1"/>
    <col min="5" max="5" width="18.28515625" customWidth="1"/>
    <col min="6" max="6" width="11.5703125" customWidth="1"/>
    <col min="7" max="7" width="15.28515625" customWidth="1"/>
    <col min="8" max="8" width="15.42578125" bestFit="1" customWidth="1"/>
    <col min="9" max="9" width="11" bestFit="1" customWidth="1"/>
    <col min="10" max="10" width="20" customWidth="1"/>
    <col min="12" max="12" width="14.42578125" customWidth="1"/>
    <col min="14" max="14" width="15.5703125" customWidth="1"/>
    <col min="15" max="15" width="14.5703125" customWidth="1"/>
  </cols>
  <sheetData>
    <row r="2" spans="1:15" x14ac:dyDescent="0.25">
      <c r="A2" t="s">
        <v>44</v>
      </c>
      <c r="B2">
        <v>588</v>
      </c>
      <c r="D2" s="110">
        <v>10968294</v>
      </c>
      <c r="E2" s="110">
        <f>D2/B2</f>
        <v>18653.561224489797</v>
      </c>
      <c r="F2">
        <v>658100</v>
      </c>
      <c r="G2">
        <v>30000</v>
      </c>
      <c r="H2" s="111">
        <f>D2+F2+G2</f>
        <v>11656394</v>
      </c>
      <c r="I2" s="111">
        <f>H2/B2</f>
        <v>19823.799319727892</v>
      </c>
      <c r="J2" s="22"/>
      <c r="K2" s="1"/>
      <c r="L2" s="22"/>
      <c r="M2" s="1"/>
      <c r="N2" s="23"/>
      <c r="O2" s="2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A7" s="1"/>
      <c r="B7" s="1"/>
      <c r="C7" s="1" t="s">
        <v>7</v>
      </c>
      <c r="D7" s="1" t="s">
        <v>6</v>
      </c>
      <c r="E7" s="1"/>
      <c r="F7" s="1" t="s">
        <v>6</v>
      </c>
      <c r="G7" s="1"/>
      <c r="H7" s="1"/>
      <c r="I7" s="1"/>
      <c r="J7" s="1"/>
      <c r="K7" s="1"/>
      <c r="L7" s="1"/>
      <c r="M7" s="1"/>
      <c r="N7" s="1"/>
    </row>
    <row r="8" spans="1:15" x14ac:dyDescent="0.25">
      <c r="C8">
        <f>820</f>
        <v>820</v>
      </c>
      <c r="D8">
        <f>C8/1.1</f>
        <v>745.45454545454538</v>
      </c>
      <c r="E8">
        <v>17243182</v>
      </c>
      <c r="F8">
        <f>E8/D8</f>
        <v>23131.097804878053</v>
      </c>
    </row>
    <row r="9" spans="1:15" x14ac:dyDescent="0.25">
      <c r="B9">
        <v>70.02</v>
      </c>
      <c r="C9">
        <f>B9*10.764</f>
        <v>753.69527999999991</v>
      </c>
      <c r="D9">
        <f>C9/1.1</f>
        <v>685.17752727272716</v>
      </c>
      <c r="E9">
        <v>12354200</v>
      </c>
      <c r="F9">
        <f>E9/D9</f>
        <v>18030.655572103362</v>
      </c>
      <c r="G9">
        <f>E9/C9</f>
        <v>16391.50506554851</v>
      </c>
    </row>
    <row r="10" spans="1:15" x14ac:dyDescent="0.25">
      <c r="B10">
        <v>70.02</v>
      </c>
      <c r="C10">
        <f>B10*10.764</f>
        <v>753.69527999999991</v>
      </c>
      <c r="D10">
        <f>C10/1.1</f>
        <v>685.17752727272716</v>
      </c>
      <c r="E10">
        <v>12500000</v>
      </c>
      <c r="F10">
        <f>E10/D10</f>
        <v>18243.447139538941</v>
      </c>
      <c r="G10">
        <f>E10/C10</f>
        <v>16584.951945035402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7F54E-B962-46A7-9746-FA6EF4D72468}">
  <dimension ref="A1:AA107"/>
  <sheetViews>
    <sheetView tabSelected="1" topLeftCell="A43" zoomScale="175" zoomScaleNormal="175" workbookViewId="0">
      <selection activeCell="I57" sqref="I57"/>
    </sheetView>
  </sheetViews>
  <sheetFormatPr defaultRowHeight="15" x14ac:dyDescent="0.25"/>
  <cols>
    <col min="1" max="1" width="3.85546875" style="76" customWidth="1"/>
    <col min="2" max="2" width="5.42578125" style="77" customWidth="1"/>
    <col min="3" max="3" width="4.28515625" style="77" customWidth="1"/>
    <col min="4" max="4" width="6.42578125" style="76" customWidth="1"/>
    <col min="5" max="5" width="7" style="78" customWidth="1"/>
    <col min="6" max="6" width="6.42578125" style="36" customWidth="1"/>
    <col min="7" max="7" width="7.140625" style="130" customWidth="1"/>
    <col min="8" max="8" width="12.85546875" style="130" customWidth="1"/>
    <col min="9" max="9" width="13.42578125" style="130" customWidth="1"/>
    <col min="10" max="10" width="8.140625" style="130" customWidth="1"/>
    <col min="11" max="11" width="12.140625" style="130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27" ht="21" customHeight="1" x14ac:dyDescent="0.25">
      <c r="A1" s="146" t="s">
        <v>14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27" ht="52.5" customHeight="1" thickBot="1" x14ac:dyDescent="0.3">
      <c r="A2" s="32" t="s">
        <v>1</v>
      </c>
      <c r="B2" s="32" t="s">
        <v>0</v>
      </c>
      <c r="C2" s="33" t="s">
        <v>2</v>
      </c>
      <c r="D2" s="33" t="s">
        <v>38</v>
      </c>
      <c r="E2" s="33" t="s">
        <v>37</v>
      </c>
      <c r="F2" s="33" t="s">
        <v>11</v>
      </c>
      <c r="G2" s="115" t="s">
        <v>46</v>
      </c>
      <c r="H2" s="116" t="s">
        <v>47</v>
      </c>
      <c r="I2" s="126" t="s">
        <v>48</v>
      </c>
      <c r="J2" s="117" t="s">
        <v>49</v>
      </c>
      <c r="K2" s="117" t="s">
        <v>50</v>
      </c>
      <c r="L2" s="5" t="s">
        <v>41</v>
      </c>
      <c r="M2" s="143"/>
    </row>
    <row r="3" spans="1:27" ht="17.25" thickBot="1" x14ac:dyDescent="0.35">
      <c r="A3" s="29">
        <v>1</v>
      </c>
      <c r="B3" s="41">
        <v>101</v>
      </c>
      <c r="C3" s="30">
        <v>1</v>
      </c>
      <c r="D3" s="30" t="s">
        <v>23</v>
      </c>
      <c r="E3" s="41">
        <v>547.99</v>
      </c>
      <c r="F3" s="30">
        <f t="shared" ref="F3:F32" si="0">E3*1.1</f>
        <v>602.7890000000001</v>
      </c>
      <c r="G3" s="118">
        <v>21800</v>
      </c>
      <c r="H3" s="127">
        <f>E3*G3</f>
        <v>11946182</v>
      </c>
      <c r="I3" s="128">
        <f>ROUND(H3*1.08,0)</f>
        <v>12901877</v>
      </c>
      <c r="J3" s="121">
        <f t="shared" ref="J3:J32" si="1">MROUND((I3*0.03/12),500)</f>
        <v>32500</v>
      </c>
      <c r="K3" s="120">
        <f t="shared" ref="K3:K32" si="2">F3*3000</f>
        <v>1808367.0000000002</v>
      </c>
      <c r="L3" s="4" t="s">
        <v>42</v>
      </c>
      <c r="M3" s="4"/>
      <c r="N3" s="111">
        <f>I3/E3</f>
        <v>23544.000802934359</v>
      </c>
      <c r="P3" s="11"/>
      <c r="Q3" s="3"/>
      <c r="R3" s="3"/>
      <c r="S3" s="6"/>
      <c r="U3" s="13"/>
    </row>
    <row r="4" spans="1:27" ht="17.25" thickBot="1" x14ac:dyDescent="0.35">
      <c r="A4" s="29">
        <v>2</v>
      </c>
      <c r="B4" s="41">
        <v>102</v>
      </c>
      <c r="C4" s="30">
        <v>1</v>
      </c>
      <c r="D4" s="30" t="s">
        <v>23</v>
      </c>
      <c r="E4" s="41">
        <v>527.97</v>
      </c>
      <c r="F4" s="30">
        <f t="shared" si="0"/>
        <v>580.76700000000005</v>
      </c>
      <c r="G4" s="118">
        <v>21800</v>
      </c>
      <c r="H4" s="127">
        <f t="shared" ref="H4:H32" si="3">E4*G4</f>
        <v>11509746</v>
      </c>
      <c r="I4" s="128">
        <f t="shared" ref="I4:I32" si="4">ROUND(H4*1.08,0)</f>
        <v>12430526</v>
      </c>
      <c r="J4" s="121">
        <f t="shared" si="1"/>
        <v>31000</v>
      </c>
      <c r="K4" s="120">
        <f t="shared" si="2"/>
        <v>1742301.0000000002</v>
      </c>
      <c r="L4" s="4" t="s">
        <v>42</v>
      </c>
      <c r="M4" s="4"/>
      <c r="N4" s="16"/>
      <c r="P4" s="11"/>
      <c r="Q4" s="3"/>
      <c r="R4" s="12"/>
      <c r="S4" s="14"/>
      <c r="U4" s="13"/>
    </row>
    <row r="5" spans="1:27" ht="16.5" x14ac:dyDescent="0.3">
      <c r="A5" s="29">
        <v>3</v>
      </c>
      <c r="B5" s="41">
        <v>103</v>
      </c>
      <c r="C5" s="30">
        <v>1</v>
      </c>
      <c r="D5" s="30" t="s">
        <v>23</v>
      </c>
      <c r="E5" s="41">
        <v>593.20000000000005</v>
      </c>
      <c r="F5" s="30">
        <f t="shared" si="0"/>
        <v>652.5200000000001</v>
      </c>
      <c r="G5" s="118">
        <v>21800</v>
      </c>
      <c r="H5" s="127">
        <f t="shared" si="3"/>
        <v>12931760.000000002</v>
      </c>
      <c r="I5" s="128">
        <f t="shared" si="4"/>
        <v>13966301</v>
      </c>
      <c r="J5" s="121">
        <f t="shared" si="1"/>
        <v>35000</v>
      </c>
      <c r="K5" s="120">
        <f t="shared" si="2"/>
        <v>1957560.0000000002</v>
      </c>
      <c r="L5" s="4" t="s">
        <v>42</v>
      </c>
      <c r="M5" s="4"/>
      <c r="N5" s="16"/>
      <c r="P5" s="3"/>
      <c r="Q5" s="3"/>
    </row>
    <row r="6" spans="1:27" ht="16.5" x14ac:dyDescent="0.3">
      <c r="A6" s="29">
        <v>4</v>
      </c>
      <c r="B6" s="41">
        <v>201</v>
      </c>
      <c r="C6" s="30">
        <v>2</v>
      </c>
      <c r="D6" s="30" t="s">
        <v>23</v>
      </c>
      <c r="E6" s="41">
        <v>547.99</v>
      </c>
      <c r="F6" s="30">
        <f t="shared" si="0"/>
        <v>602.7890000000001</v>
      </c>
      <c r="G6" s="118">
        <v>21800</v>
      </c>
      <c r="H6" s="127">
        <f t="shared" si="3"/>
        <v>11946182</v>
      </c>
      <c r="I6" s="128">
        <f t="shared" si="4"/>
        <v>12901877</v>
      </c>
      <c r="J6" s="121">
        <f t="shared" si="1"/>
        <v>32500</v>
      </c>
      <c r="K6" s="120">
        <f t="shared" si="2"/>
        <v>1808367.0000000002</v>
      </c>
      <c r="L6" s="4" t="s">
        <v>42</v>
      </c>
      <c r="M6" s="4"/>
      <c r="N6" s="16"/>
      <c r="P6" s="3"/>
      <c r="Q6" s="3"/>
    </row>
    <row r="7" spans="1:27" ht="16.5" x14ac:dyDescent="0.3">
      <c r="A7" s="29">
        <v>5</v>
      </c>
      <c r="B7" s="41">
        <v>202</v>
      </c>
      <c r="C7" s="30">
        <v>2</v>
      </c>
      <c r="D7" s="30" t="s">
        <v>23</v>
      </c>
      <c r="E7" s="41">
        <v>527.97</v>
      </c>
      <c r="F7" s="30">
        <f t="shared" si="0"/>
        <v>580.76700000000005</v>
      </c>
      <c r="G7" s="118">
        <v>21800</v>
      </c>
      <c r="H7" s="127">
        <f t="shared" si="3"/>
        <v>11509746</v>
      </c>
      <c r="I7" s="128">
        <f t="shared" si="4"/>
        <v>12430526</v>
      </c>
      <c r="J7" s="121">
        <f t="shared" si="1"/>
        <v>31000</v>
      </c>
      <c r="K7" s="120">
        <f t="shared" si="2"/>
        <v>1742301.0000000002</v>
      </c>
      <c r="L7" s="4" t="s">
        <v>42</v>
      </c>
      <c r="M7" s="4"/>
      <c r="N7" s="16"/>
      <c r="P7" s="3"/>
      <c r="Q7" s="3"/>
    </row>
    <row r="8" spans="1:27" ht="16.5" x14ac:dyDescent="0.3">
      <c r="A8" s="29">
        <v>6</v>
      </c>
      <c r="B8" s="41">
        <v>203</v>
      </c>
      <c r="C8" s="30">
        <v>2</v>
      </c>
      <c r="D8" s="30" t="s">
        <v>23</v>
      </c>
      <c r="E8" s="41">
        <v>593.20000000000005</v>
      </c>
      <c r="F8" s="30">
        <f t="shared" si="0"/>
        <v>652.5200000000001</v>
      </c>
      <c r="G8" s="118">
        <v>21800</v>
      </c>
      <c r="H8" s="127">
        <f t="shared" si="3"/>
        <v>12931760.000000002</v>
      </c>
      <c r="I8" s="128">
        <f t="shared" si="4"/>
        <v>13966301</v>
      </c>
      <c r="J8" s="121">
        <f t="shared" si="1"/>
        <v>35000</v>
      </c>
      <c r="K8" s="120">
        <f t="shared" si="2"/>
        <v>1957560.0000000002</v>
      </c>
      <c r="L8" s="4" t="s">
        <v>42</v>
      </c>
      <c r="M8" s="4"/>
      <c r="N8" s="16"/>
      <c r="P8" s="3"/>
      <c r="Q8" s="3"/>
    </row>
    <row r="9" spans="1:27" ht="16.5" x14ac:dyDescent="0.3">
      <c r="A9" s="29">
        <v>7</v>
      </c>
      <c r="B9" s="41">
        <v>301</v>
      </c>
      <c r="C9" s="30">
        <v>3</v>
      </c>
      <c r="D9" s="30" t="s">
        <v>23</v>
      </c>
      <c r="E9" s="41">
        <v>547.99</v>
      </c>
      <c r="F9" s="30">
        <f t="shared" si="0"/>
        <v>602.7890000000001</v>
      </c>
      <c r="G9" s="118">
        <v>21880</v>
      </c>
      <c r="H9" s="127">
        <f t="shared" si="3"/>
        <v>11990021.200000001</v>
      </c>
      <c r="I9" s="128">
        <f t="shared" si="4"/>
        <v>12949223</v>
      </c>
      <c r="J9" s="121">
        <f t="shared" si="1"/>
        <v>32500</v>
      </c>
      <c r="K9" s="120">
        <f t="shared" si="2"/>
        <v>1808367.0000000002</v>
      </c>
      <c r="L9" s="4" t="s">
        <v>42</v>
      </c>
      <c r="M9" s="4"/>
      <c r="N9" s="16"/>
      <c r="P9" s="3"/>
      <c r="Q9" s="3"/>
    </row>
    <row r="10" spans="1:27" ht="16.5" x14ac:dyDescent="0.3">
      <c r="A10" s="29">
        <v>8</v>
      </c>
      <c r="B10" s="41">
        <v>302</v>
      </c>
      <c r="C10" s="30">
        <v>3</v>
      </c>
      <c r="D10" s="30" t="s">
        <v>23</v>
      </c>
      <c r="E10" s="41">
        <v>527.97</v>
      </c>
      <c r="F10" s="30">
        <f t="shared" si="0"/>
        <v>580.76700000000005</v>
      </c>
      <c r="G10" s="118">
        <v>21880</v>
      </c>
      <c r="H10" s="127">
        <f t="shared" si="3"/>
        <v>11551983.600000001</v>
      </c>
      <c r="I10" s="128">
        <f t="shared" si="4"/>
        <v>12476142</v>
      </c>
      <c r="J10" s="121">
        <f t="shared" si="1"/>
        <v>31000</v>
      </c>
      <c r="K10" s="120">
        <f t="shared" si="2"/>
        <v>1742301.0000000002</v>
      </c>
      <c r="L10" s="4" t="s">
        <v>42</v>
      </c>
      <c r="M10" s="4"/>
      <c r="N10" s="16"/>
      <c r="P10" s="3"/>
      <c r="Q10" s="3"/>
    </row>
    <row r="11" spans="1:27" ht="16.5" x14ac:dyDescent="0.3">
      <c r="A11" s="29">
        <v>9</v>
      </c>
      <c r="B11" s="41">
        <v>303</v>
      </c>
      <c r="C11" s="30">
        <v>3</v>
      </c>
      <c r="D11" s="30" t="s">
        <v>23</v>
      </c>
      <c r="E11" s="41">
        <v>593.20000000000005</v>
      </c>
      <c r="F11" s="30">
        <f t="shared" si="0"/>
        <v>652.5200000000001</v>
      </c>
      <c r="G11" s="118">
        <v>21880</v>
      </c>
      <c r="H11" s="127">
        <f t="shared" si="3"/>
        <v>12979216.000000002</v>
      </c>
      <c r="I11" s="128">
        <f t="shared" si="4"/>
        <v>14017553</v>
      </c>
      <c r="J11" s="121">
        <f t="shared" si="1"/>
        <v>35000</v>
      </c>
      <c r="K11" s="120">
        <f t="shared" si="2"/>
        <v>1957560.0000000002</v>
      </c>
      <c r="L11" s="4" t="s">
        <v>42</v>
      </c>
      <c r="M11" s="4"/>
      <c r="N11" s="16"/>
      <c r="P11" s="3"/>
      <c r="Q11" s="3"/>
    </row>
    <row r="12" spans="1:27" ht="16.5" x14ac:dyDescent="0.3">
      <c r="A12" s="29">
        <v>10</v>
      </c>
      <c r="B12" s="41">
        <v>401</v>
      </c>
      <c r="C12" s="30">
        <v>4</v>
      </c>
      <c r="D12" s="34" t="s">
        <v>13</v>
      </c>
      <c r="E12" s="34">
        <v>673</v>
      </c>
      <c r="F12" s="30">
        <f t="shared" si="0"/>
        <v>740.30000000000007</v>
      </c>
      <c r="G12" s="118">
        <v>21960</v>
      </c>
      <c r="H12" s="127">
        <f t="shared" si="3"/>
        <v>14779080</v>
      </c>
      <c r="I12" s="128">
        <f t="shared" si="4"/>
        <v>15961406</v>
      </c>
      <c r="J12" s="121">
        <f t="shared" si="1"/>
        <v>40000</v>
      </c>
      <c r="K12" s="120">
        <f t="shared" si="2"/>
        <v>2220900</v>
      </c>
      <c r="L12" s="4" t="s">
        <v>42</v>
      </c>
      <c r="M12" s="4"/>
      <c r="N12" s="16"/>
      <c r="P12" s="3"/>
      <c r="Q12" s="3"/>
    </row>
    <row r="13" spans="1:27" ht="16.5" x14ac:dyDescent="0.3">
      <c r="A13" s="29">
        <v>11</v>
      </c>
      <c r="B13" s="41">
        <v>402</v>
      </c>
      <c r="C13" s="30">
        <v>4</v>
      </c>
      <c r="D13" s="34" t="s">
        <v>13</v>
      </c>
      <c r="E13" s="34">
        <v>644</v>
      </c>
      <c r="F13" s="30">
        <f t="shared" si="0"/>
        <v>708.40000000000009</v>
      </c>
      <c r="G13" s="118">
        <v>21960</v>
      </c>
      <c r="H13" s="127">
        <f t="shared" si="3"/>
        <v>14142240</v>
      </c>
      <c r="I13" s="128">
        <f t="shared" si="4"/>
        <v>15273619</v>
      </c>
      <c r="J13" s="121">
        <f t="shared" si="1"/>
        <v>38000</v>
      </c>
      <c r="K13" s="120">
        <f t="shared" si="2"/>
        <v>2125200.0000000005</v>
      </c>
      <c r="L13" s="4" t="s">
        <v>42</v>
      </c>
      <c r="M13" s="4"/>
      <c r="N13" s="16"/>
      <c r="P13" s="3"/>
      <c r="Q13" s="3"/>
    </row>
    <row r="14" spans="1:27" ht="16.5" x14ac:dyDescent="0.3">
      <c r="A14" s="29">
        <v>12</v>
      </c>
      <c r="B14" s="41">
        <v>501</v>
      </c>
      <c r="C14" s="30">
        <v>5</v>
      </c>
      <c r="D14" s="34" t="s">
        <v>13</v>
      </c>
      <c r="E14" s="34">
        <v>673</v>
      </c>
      <c r="F14" s="30">
        <f t="shared" si="0"/>
        <v>740.30000000000007</v>
      </c>
      <c r="G14" s="118">
        <v>22040</v>
      </c>
      <c r="H14" s="127">
        <f t="shared" si="3"/>
        <v>14832920</v>
      </c>
      <c r="I14" s="128">
        <f t="shared" si="4"/>
        <v>16019554</v>
      </c>
      <c r="J14" s="121">
        <f t="shared" si="1"/>
        <v>40000</v>
      </c>
      <c r="K14" s="120">
        <f t="shared" si="2"/>
        <v>2220900</v>
      </c>
      <c r="L14" s="4" t="s">
        <v>42</v>
      </c>
      <c r="M14" s="4"/>
      <c r="N14" s="16"/>
      <c r="P14" s="3"/>
      <c r="Q14" s="3"/>
    </row>
    <row r="15" spans="1:27" ht="16.5" x14ac:dyDescent="0.3">
      <c r="A15" s="29">
        <v>13</v>
      </c>
      <c r="B15" s="41">
        <v>502</v>
      </c>
      <c r="C15" s="30">
        <v>5</v>
      </c>
      <c r="D15" s="34" t="s">
        <v>13</v>
      </c>
      <c r="E15" s="34">
        <v>644</v>
      </c>
      <c r="F15" s="30">
        <f t="shared" si="0"/>
        <v>708.40000000000009</v>
      </c>
      <c r="G15" s="118">
        <v>22040</v>
      </c>
      <c r="H15" s="127">
        <f t="shared" si="3"/>
        <v>14193760</v>
      </c>
      <c r="I15" s="128">
        <f t="shared" si="4"/>
        <v>15329261</v>
      </c>
      <c r="J15" s="121">
        <f t="shared" si="1"/>
        <v>38500</v>
      </c>
      <c r="K15" s="120">
        <f t="shared" si="2"/>
        <v>2125200.0000000005</v>
      </c>
      <c r="L15" s="4" t="s">
        <v>42</v>
      </c>
      <c r="M15" s="4"/>
      <c r="N15" s="16"/>
      <c r="P15" s="3"/>
      <c r="Q15" s="3"/>
    </row>
    <row r="16" spans="1:27" ht="16.5" x14ac:dyDescent="0.3">
      <c r="A16" s="29">
        <v>14</v>
      </c>
      <c r="B16" s="41">
        <v>601</v>
      </c>
      <c r="C16" s="41">
        <v>6</v>
      </c>
      <c r="D16" s="34" t="s">
        <v>13</v>
      </c>
      <c r="E16" s="34">
        <v>673</v>
      </c>
      <c r="F16" s="30">
        <f t="shared" si="0"/>
        <v>740.30000000000007</v>
      </c>
      <c r="G16" s="118">
        <v>22120</v>
      </c>
      <c r="H16" s="127">
        <f t="shared" si="3"/>
        <v>14886760</v>
      </c>
      <c r="I16" s="128">
        <f t="shared" si="4"/>
        <v>16077701</v>
      </c>
      <c r="J16" s="121">
        <f t="shared" si="1"/>
        <v>40000</v>
      </c>
      <c r="K16" s="120">
        <f t="shared" si="2"/>
        <v>2220900</v>
      </c>
      <c r="L16" s="4" t="s">
        <v>42</v>
      </c>
      <c r="M16" s="4"/>
      <c r="N16" s="16"/>
      <c r="P16" s="11"/>
      <c r="Q16" s="11"/>
      <c r="R16" s="6"/>
      <c r="V16" s="1"/>
      <c r="W16" s="1"/>
      <c r="X16" s="1"/>
      <c r="Y16" s="10"/>
      <c r="Z16" s="1"/>
      <c r="AA16" s="1"/>
    </row>
    <row r="17" spans="1:17" ht="16.5" x14ac:dyDescent="0.3">
      <c r="A17" s="29">
        <v>15</v>
      </c>
      <c r="B17" s="34">
        <v>602</v>
      </c>
      <c r="C17" s="34">
        <v>6</v>
      </c>
      <c r="D17" s="34" t="s">
        <v>13</v>
      </c>
      <c r="E17" s="34">
        <v>644</v>
      </c>
      <c r="F17" s="30">
        <f t="shared" si="0"/>
        <v>708.40000000000009</v>
      </c>
      <c r="G17" s="118">
        <v>22120</v>
      </c>
      <c r="H17" s="127">
        <f t="shared" si="3"/>
        <v>14245280</v>
      </c>
      <c r="I17" s="128">
        <f t="shared" si="4"/>
        <v>15384902</v>
      </c>
      <c r="J17" s="121">
        <f t="shared" si="1"/>
        <v>38500</v>
      </c>
      <c r="K17" s="120">
        <f t="shared" si="2"/>
        <v>2125200.0000000005</v>
      </c>
      <c r="L17" s="4" t="s">
        <v>42</v>
      </c>
      <c r="M17" s="4"/>
      <c r="N17" s="17"/>
      <c r="Q17" s="18"/>
    </row>
    <row r="18" spans="1:17" ht="17.25" customHeight="1" x14ac:dyDescent="0.3">
      <c r="A18" s="29">
        <v>16</v>
      </c>
      <c r="B18" s="34">
        <v>701</v>
      </c>
      <c r="C18" s="34">
        <v>7</v>
      </c>
      <c r="D18" s="34" t="s">
        <v>13</v>
      </c>
      <c r="E18" s="34">
        <v>673</v>
      </c>
      <c r="F18" s="30">
        <f t="shared" si="0"/>
        <v>740.30000000000007</v>
      </c>
      <c r="G18" s="118">
        <v>22200</v>
      </c>
      <c r="H18" s="127">
        <f t="shared" si="3"/>
        <v>14940600</v>
      </c>
      <c r="I18" s="128">
        <f t="shared" si="4"/>
        <v>16135848</v>
      </c>
      <c r="J18" s="121">
        <f t="shared" si="1"/>
        <v>40500</v>
      </c>
      <c r="K18" s="120">
        <f t="shared" si="2"/>
        <v>2220900</v>
      </c>
      <c r="L18" s="4" t="s">
        <v>42</v>
      </c>
      <c r="M18" s="4"/>
      <c r="Q18" s="18"/>
    </row>
    <row r="19" spans="1:17" ht="16.5" x14ac:dyDescent="0.3">
      <c r="A19" s="29">
        <v>17</v>
      </c>
      <c r="B19" s="34">
        <v>702</v>
      </c>
      <c r="C19" s="34">
        <v>7</v>
      </c>
      <c r="D19" s="34" t="s">
        <v>13</v>
      </c>
      <c r="E19" s="34">
        <v>644</v>
      </c>
      <c r="F19" s="30">
        <f t="shared" si="0"/>
        <v>708.40000000000009</v>
      </c>
      <c r="G19" s="118">
        <v>22200</v>
      </c>
      <c r="H19" s="127">
        <f t="shared" si="3"/>
        <v>14296800</v>
      </c>
      <c r="I19" s="128">
        <f t="shared" si="4"/>
        <v>15440544</v>
      </c>
      <c r="J19" s="121">
        <f t="shared" si="1"/>
        <v>38500</v>
      </c>
      <c r="K19" s="120">
        <f t="shared" si="2"/>
        <v>2125200.0000000005</v>
      </c>
      <c r="L19" s="4" t="s">
        <v>42</v>
      </c>
      <c r="M19" s="4"/>
      <c r="Q19" s="19"/>
    </row>
    <row r="20" spans="1:17" ht="16.5" x14ac:dyDescent="0.3">
      <c r="A20" s="29">
        <v>18</v>
      </c>
      <c r="B20" s="34">
        <v>801</v>
      </c>
      <c r="C20" s="34">
        <v>8</v>
      </c>
      <c r="D20" s="104" t="s">
        <v>13</v>
      </c>
      <c r="E20" s="106">
        <v>673</v>
      </c>
      <c r="F20" s="30">
        <f t="shared" si="0"/>
        <v>740.30000000000007</v>
      </c>
      <c r="G20" s="118">
        <v>22280</v>
      </c>
      <c r="H20" s="127">
        <f t="shared" si="3"/>
        <v>14994440</v>
      </c>
      <c r="I20" s="128">
        <f t="shared" si="4"/>
        <v>16193995</v>
      </c>
      <c r="J20" s="121">
        <f t="shared" si="1"/>
        <v>40500</v>
      </c>
      <c r="K20" s="120">
        <f t="shared" si="2"/>
        <v>2220900</v>
      </c>
      <c r="L20" s="4" t="s">
        <v>42</v>
      </c>
      <c r="M20" s="4"/>
      <c r="Q20" s="18"/>
    </row>
    <row r="21" spans="1:17" ht="16.5" x14ac:dyDescent="0.3">
      <c r="A21" s="29">
        <v>19</v>
      </c>
      <c r="B21" s="34">
        <v>802</v>
      </c>
      <c r="C21" s="34">
        <v>8</v>
      </c>
      <c r="D21" s="105" t="s">
        <v>13</v>
      </c>
      <c r="E21" s="107">
        <v>644</v>
      </c>
      <c r="F21" s="30">
        <f t="shared" si="0"/>
        <v>708.40000000000009</v>
      </c>
      <c r="G21" s="118">
        <v>22280</v>
      </c>
      <c r="H21" s="127">
        <f t="shared" si="3"/>
        <v>14348320</v>
      </c>
      <c r="I21" s="128">
        <f t="shared" si="4"/>
        <v>15496186</v>
      </c>
      <c r="J21" s="121">
        <f t="shared" si="1"/>
        <v>38500</v>
      </c>
      <c r="K21" s="120">
        <f t="shared" si="2"/>
        <v>2125200.0000000005</v>
      </c>
      <c r="L21" s="4" t="s">
        <v>42</v>
      </c>
      <c r="M21" s="4"/>
      <c r="Q21" s="18"/>
    </row>
    <row r="22" spans="1:17" ht="16.5" x14ac:dyDescent="0.3">
      <c r="A22" s="29">
        <v>20</v>
      </c>
      <c r="B22" s="34">
        <v>901</v>
      </c>
      <c r="C22" s="34">
        <v>9</v>
      </c>
      <c r="D22" s="34" t="s">
        <v>13</v>
      </c>
      <c r="E22" s="34">
        <v>673</v>
      </c>
      <c r="F22" s="30">
        <f t="shared" si="0"/>
        <v>740.30000000000007</v>
      </c>
      <c r="G22" s="118">
        <v>22360</v>
      </c>
      <c r="H22" s="127">
        <f t="shared" si="3"/>
        <v>15048280</v>
      </c>
      <c r="I22" s="128">
        <f t="shared" si="4"/>
        <v>16252142</v>
      </c>
      <c r="J22" s="121">
        <f t="shared" si="1"/>
        <v>40500</v>
      </c>
      <c r="K22" s="120">
        <f t="shared" si="2"/>
        <v>2220900</v>
      </c>
      <c r="L22" s="4" t="s">
        <v>42</v>
      </c>
      <c r="M22" s="4"/>
    </row>
    <row r="23" spans="1:17" ht="16.5" x14ac:dyDescent="0.3">
      <c r="A23" s="29">
        <v>21</v>
      </c>
      <c r="B23" s="34">
        <v>902</v>
      </c>
      <c r="C23" s="34">
        <v>9</v>
      </c>
      <c r="D23" s="34" t="s">
        <v>13</v>
      </c>
      <c r="E23" s="34">
        <v>644</v>
      </c>
      <c r="F23" s="30">
        <f t="shared" si="0"/>
        <v>708.40000000000009</v>
      </c>
      <c r="G23" s="118">
        <v>22360</v>
      </c>
      <c r="H23" s="127">
        <f t="shared" si="3"/>
        <v>14399840</v>
      </c>
      <c r="I23" s="128">
        <f t="shared" si="4"/>
        <v>15551827</v>
      </c>
      <c r="J23" s="121">
        <f t="shared" si="1"/>
        <v>39000</v>
      </c>
      <c r="K23" s="120">
        <f t="shared" si="2"/>
        <v>2125200.0000000005</v>
      </c>
      <c r="L23" s="4" t="s">
        <v>42</v>
      </c>
      <c r="M23" s="4"/>
    </row>
    <row r="24" spans="1:17" ht="16.5" x14ac:dyDescent="0.3">
      <c r="A24" s="29">
        <v>22</v>
      </c>
      <c r="B24" s="34">
        <v>1001</v>
      </c>
      <c r="C24" s="34">
        <v>10</v>
      </c>
      <c r="D24" s="34" t="s">
        <v>13</v>
      </c>
      <c r="E24" s="34">
        <v>673</v>
      </c>
      <c r="F24" s="30">
        <f t="shared" si="0"/>
        <v>740.30000000000007</v>
      </c>
      <c r="G24" s="118">
        <v>22440</v>
      </c>
      <c r="H24" s="127">
        <f t="shared" si="3"/>
        <v>15102120</v>
      </c>
      <c r="I24" s="128">
        <f t="shared" si="4"/>
        <v>16310290</v>
      </c>
      <c r="J24" s="121">
        <f t="shared" si="1"/>
        <v>41000</v>
      </c>
      <c r="K24" s="120">
        <f t="shared" si="2"/>
        <v>2220900</v>
      </c>
      <c r="L24" s="4" t="s">
        <v>42</v>
      </c>
      <c r="M24" s="4"/>
    </row>
    <row r="25" spans="1:17" ht="16.5" x14ac:dyDescent="0.3">
      <c r="A25" s="29">
        <v>23</v>
      </c>
      <c r="B25" s="34">
        <v>1002</v>
      </c>
      <c r="C25" s="34">
        <v>10</v>
      </c>
      <c r="D25" s="34" t="s">
        <v>13</v>
      </c>
      <c r="E25" s="34">
        <v>644</v>
      </c>
      <c r="F25" s="30">
        <f t="shared" si="0"/>
        <v>708.40000000000009</v>
      </c>
      <c r="G25" s="118">
        <v>22440</v>
      </c>
      <c r="H25" s="127">
        <f t="shared" si="3"/>
        <v>14451360</v>
      </c>
      <c r="I25" s="128">
        <f t="shared" si="4"/>
        <v>15607469</v>
      </c>
      <c r="J25" s="121">
        <f t="shared" si="1"/>
        <v>39000</v>
      </c>
      <c r="K25" s="120">
        <f t="shared" si="2"/>
        <v>2125200.0000000005</v>
      </c>
      <c r="L25" s="4" t="s">
        <v>42</v>
      </c>
      <c r="M25" s="4"/>
    </row>
    <row r="26" spans="1:17" ht="16.5" x14ac:dyDescent="0.3">
      <c r="A26" s="29">
        <v>24</v>
      </c>
      <c r="B26" s="34">
        <v>1101</v>
      </c>
      <c r="C26" s="34">
        <v>11</v>
      </c>
      <c r="D26" s="34" t="s">
        <v>13</v>
      </c>
      <c r="E26" s="34">
        <v>673</v>
      </c>
      <c r="F26" s="30">
        <f t="shared" si="0"/>
        <v>740.30000000000007</v>
      </c>
      <c r="G26" s="118">
        <v>22520</v>
      </c>
      <c r="H26" s="127">
        <f t="shared" si="3"/>
        <v>15155960</v>
      </c>
      <c r="I26" s="128">
        <f t="shared" si="4"/>
        <v>16368437</v>
      </c>
      <c r="J26" s="121">
        <f t="shared" si="1"/>
        <v>41000</v>
      </c>
      <c r="K26" s="120">
        <f t="shared" si="2"/>
        <v>2220900</v>
      </c>
      <c r="L26" s="4" t="s">
        <v>42</v>
      </c>
      <c r="M26" s="4"/>
      <c r="P26" s="2"/>
    </row>
    <row r="27" spans="1:17" ht="16.5" x14ac:dyDescent="0.3">
      <c r="A27" s="29">
        <v>25</v>
      </c>
      <c r="B27" s="34">
        <v>1102</v>
      </c>
      <c r="C27" s="34">
        <v>11</v>
      </c>
      <c r="D27" s="34" t="s">
        <v>13</v>
      </c>
      <c r="E27" s="34">
        <v>644</v>
      </c>
      <c r="F27" s="30">
        <f t="shared" si="0"/>
        <v>708.40000000000009</v>
      </c>
      <c r="G27" s="118">
        <v>22520</v>
      </c>
      <c r="H27" s="127">
        <f t="shared" si="3"/>
        <v>14502880</v>
      </c>
      <c r="I27" s="128">
        <f t="shared" si="4"/>
        <v>15663110</v>
      </c>
      <c r="J27" s="121">
        <f t="shared" si="1"/>
        <v>39000</v>
      </c>
      <c r="K27" s="120">
        <f t="shared" si="2"/>
        <v>2125200.0000000005</v>
      </c>
      <c r="L27" s="4" t="s">
        <v>42</v>
      </c>
      <c r="M27" s="4"/>
      <c r="P27" s="2"/>
    </row>
    <row r="28" spans="1:17" ht="16.5" x14ac:dyDescent="0.3">
      <c r="A28" s="29">
        <v>26</v>
      </c>
      <c r="B28" s="34">
        <v>1201</v>
      </c>
      <c r="C28" s="34">
        <v>12</v>
      </c>
      <c r="D28" s="34" t="s">
        <v>13</v>
      </c>
      <c r="E28" s="34">
        <v>673</v>
      </c>
      <c r="F28" s="30">
        <f t="shared" si="0"/>
        <v>740.30000000000007</v>
      </c>
      <c r="G28" s="118">
        <v>22600</v>
      </c>
      <c r="H28" s="127">
        <f t="shared" si="3"/>
        <v>15209800</v>
      </c>
      <c r="I28" s="128">
        <f t="shared" si="4"/>
        <v>16426584</v>
      </c>
      <c r="J28" s="121">
        <f t="shared" si="1"/>
        <v>41000</v>
      </c>
      <c r="K28" s="120">
        <f t="shared" si="2"/>
        <v>2220900</v>
      </c>
      <c r="L28" s="4" t="s">
        <v>42</v>
      </c>
      <c r="M28" s="4"/>
      <c r="P28" s="2"/>
    </row>
    <row r="29" spans="1:17" ht="16.5" x14ac:dyDescent="0.3">
      <c r="A29" s="29">
        <v>27</v>
      </c>
      <c r="B29" s="34">
        <v>1202</v>
      </c>
      <c r="C29" s="34">
        <v>12</v>
      </c>
      <c r="D29" s="34" t="s">
        <v>13</v>
      </c>
      <c r="E29" s="34">
        <v>644</v>
      </c>
      <c r="F29" s="30">
        <f t="shared" si="0"/>
        <v>708.40000000000009</v>
      </c>
      <c r="G29" s="118">
        <v>22600</v>
      </c>
      <c r="H29" s="127">
        <f t="shared" si="3"/>
        <v>14554400</v>
      </c>
      <c r="I29" s="128">
        <f t="shared" si="4"/>
        <v>15718752</v>
      </c>
      <c r="J29" s="121">
        <f t="shared" si="1"/>
        <v>39500</v>
      </c>
      <c r="K29" s="120">
        <f t="shared" si="2"/>
        <v>2125200.0000000005</v>
      </c>
      <c r="L29" s="4" t="s">
        <v>42</v>
      </c>
      <c r="M29" s="4"/>
      <c r="P29" s="2"/>
    </row>
    <row r="30" spans="1:17" ht="16.5" x14ac:dyDescent="0.3">
      <c r="A30" s="29">
        <v>28</v>
      </c>
      <c r="B30" s="34">
        <v>1301</v>
      </c>
      <c r="C30" s="34">
        <v>13</v>
      </c>
      <c r="D30" s="34" t="s">
        <v>13</v>
      </c>
      <c r="E30" s="34">
        <v>673</v>
      </c>
      <c r="F30" s="30">
        <f t="shared" si="0"/>
        <v>740.30000000000007</v>
      </c>
      <c r="G30" s="118">
        <v>22680</v>
      </c>
      <c r="H30" s="127">
        <f t="shared" si="3"/>
        <v>15263640</v>
      </c>
      <c r="I30" s="128">
        <f t="shared" si="4"/>
        <v>16484731</v>
      </c>
      <c r="J30" s="121">
        <f t="shared" si="1"/>
        <v>41000</v>
      </c>
      <c r="K30" s="120">
        <f t="shared" si="2"/>
        <v>2220900</v>
      </c>
      <c r="L30" s="4" t="s">
        <v>42</v>
      </c>
      <c r="M30" s="4"/>
      <c r="P30" s="2"/>
    </row>
    <row r="31" spans="1:17" ht="16.5" x14ac:dyDescent="0.3">
      <c r="A31" s="29">
        <v>29</v>
      </c>
      <c r="B31" s="34">
        <v>1302</v>
      </c>
      <c r="C31" s="34">
        <v>13</v>
      </c>
      <c r="D31" s="34" t="s">
        <v>13</v>
      </c>
      <c r="E31" s="34">
        <v>644</v>
      </c>
      <c r="F31" s="30">
        <f t="shared" si="0"/>
        <v>708.40000000000009</v>
      </c>
      <c r="G31" s="118">
        <v>22680</v>
      </c>
      <c r="H31" s="127">
        <f t="shared" si="3"/>
        <v>14605920</v>
      </c>
      <c r="I31" s="128">
        <f t="shared" si="4"/>
        <v>15774394</v>
      </c>
      <c r="J31" s="121">
        <f t="shared" si="1"/>
        <v>39500</v>
      </c>
      <c r="K31" s="120">
        <f t="shared" si="2"/>
        <v>2125200.0000000005</v>
      </c>
      <c r="L31" s="4" t="s">
        <v>42</v>
      </c>
      <c r="M31" s="4"/>
      <c r="P31" s="2"/>
    </row>
    <row r="32" spans="1:17" ht="16.5" x14ac:dyDescent="0.3">
      <c r="A32" s="29">
        <v>30</v>
      </c>
      <c r="B32" s="34">
        <v>1401</v>
      </c>
      <c r="C32" s="34">
        <v>14</v>
      </c>
      <c r="D32" s="34" t="s">
        <v>13</v>
      </c>
      <c r="E32" s="34">
        <v>673</v>
      </c>
      <c r="F32" s="30">
        <f t="shared" si="0"/>
        <v>740.30000000000007</v>
      </c>
      <c r="G32" s="118">
        <v>22760</v>
      </c>
      <c r="H32" s="127">
        <f t="shared" si="3"/>
        <v>15317480</v>
      </c>
      <c r="I32" s="128">
        <f t="shared" si="4"/>
        <v>16542878</v>
      </c>
      <c r="J32" s="121">
        <f t="shared" si="1"/>
        <v>41500</v>
      </c>
      <c r="K32" s="120">
        <f t="shared" si="2"/>
        <v>2220900</v>
      </c>
      <c r="L32" s="4" t="s">
        <v>42</v>
      </c>
      <c r="M32" s="4"/>
      <c r="P32" s="2"/>
    </row>
    <row r="33" spans="1:16" ht="16.5" x14ac:dyDescent="0.3">
      <c r="A33" s="147" t="s">
        <v>3</v>
      </c>
      <c r="B33" s="148"/>
      <c r="C33" s="148"/>
      <c r="D33" s="148"/>
      <c r="E33" s="42">
        <f>SUM(E3:E32)</f>
        <v>18850.48</v>
      </c>
      <c r="F33" s="42">
        <f>SUM(F3:F32)</f>
        <v>20735.527999999998</v>
      </c>
      <c r="G33" s="118"/>
      <c r="H33" s="129">
        <f t="shared" ref="H33:K33" si="5">SUM(H3:H32)</f>
        <v>418568476.80000001</v>
      </c>
      <c r="I33" s="129">
        <f t="shared" si="5"/>
        <v>452053956</v>
      </c>
      <c r="J33" s="113"/>
      <c r="K33" s="129">
        <f t="shared" si="5"/>
        <v>62206584</v>
      </c>
      <c r="L33" s="4"/>
      <c r="M33" s="4"/>
      <c r="P33" s="2"/>
    </row>
    <row r="34" spans="1:16" ht="16.5" x14ac:dyDescent="0.3">
      <c r="L34" s="4"/>
      <c r="M34" s="4"/>
      <c r="P34" s="2"/>
    </row>
    <row r="35" spans="1:16" ht="16.5" x14ac:dyDescent="0.3">
      <c r="L35" s="4"/>
      <c r="M35" s="4"/>
      <c r="P35" s="2"/>
    </row>
    <row r="36" spans="1:16" ht="19.5" customHeight="1" x14ac:dyDescent="0.3">
      <c r="A36" s="144" t="s">
        <v>15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4"/>
      <c r="M36" s="4"/>
      <c r="P36" s="2"/>
    </row>
    <row r="37" spans="1:16" ht="47.25" customHeight="1" x14ac:dyDescent="0.25">
      <c r="A37" s="32" t="s">
        <v>1</v>
      </c>
      <c r="B37" s="32" t="s">
        <v>0</v>
      </c>
      <c r="C37" s="33" t="s">
        <v>2</v>
      </c>
      <c r="D37" s="33" t="s">
        <v>16</v>
      </c>
      <c r="E37" s="33" t="s">
        <v>17</v>
      </c>
      <c r="F37" s="33" t="s">
        <v>11</v>
      </c>
      <c r="G37" s="115" t="s">
        <v>46</v>
      </c>
      <c r="H37" s="116" t="s">
        <v>47</v>
      </c>
      <c r="I37" s="126" t="s">
        <v>48</v>
      </c>
      <c r="J37" s="117" t="s">
        <v>49</v>
      </c>
      <c r="K37" s="117" t="s">
        <v>50</v>
      </c>
      <c r="L37" s="5" t="s">
        <v>41</v>
      </c>
      <c r="M37" s="143"/>
      <c r="P37" s="2"/>
    </row>
    <row r="38" spans="1:16" ht="16.5" x14ac:dyDescent="0.3">
      <c r="A38" s="29">
        <v>31</v>
      </c>
      <c r="B38" s="41">
        <v>1402</v>
      </c>
      <c r="C38" s="30">
        <v>14</v>
      </c>
      <c r="D38" s="30" t="s">
        <v>13</v>
      </c>
      <c r="E38" s="30">
        <v>644.44000000000005</v>
      </c>
      <c r="F38" s="30">
        <f>E38*1.1</f>
        <v>708.88400000000013</v>
      </c>
      <c r="G38" s="118">
        <f>G32</f>
        <v>22760</v>
      </c>
      <c r="H38" s="127">
        <f t="shared" ref="H38:H60" si="6">E38*G38</f>
        <v>14667454.4</v>
      </c>
      <c r="I38" s="128">
        <f>ROUND(H38*1.08,0)</f>
        <v>15840851</v>
      </c>
      <c r="J38" s="121">
        <f t="shared" ref="J38:J60" si="7">MROUND((I38*0.03/12),500)</f>
        <v>39500</v>
      </c>
      <c r="K38" s="120">
        <f t="shared" ref="K38:K60" si="8">F38*3000</f>
        <v>2126652.0000000005</v>
      </c>
      <c r="L38" s="4" t="s">
        <v>42</v>
      </c>
      <c r="M38" s="4"/>
      <c r="P38" s="2"/>
    </row>
    <row r="39" spans="1:16" ht="16.5" x14ac:dyDescent="0.3">
      <c r="A39" s="29">
        <v>32</v>
      </c>
      <c r="B39" s="41">
        <v>1501</v>
      </c>
      <c r="C39" s="30">
        <v>15</v>
      </c>
      <c r="D39" s="34" t="s">
        <v>13</v>
      </c>
      <c r="E39" s="30">
        <v>673.12</v>
      </c>
      <c r="F39" s="30">
        <f t="shared" ref="F39:F60" si="9">E39*1.1</f>
        <v>740.43200000000002</v>
      </c>
      <c r="G39" s="118">
        <f>G38</f>
        <v>22760</v>
      </c>
      <c r="H39" s="127">
        <f t="shared" si="6"/>
        <v>15320211.199999999</v>
      </c>
      <c r="I39" s="128">
        <f t="shared" ref="I39:I60" si="10">ROUND(H39*1.08,0)</f>
        <v>16545828</v>
      </c>
      <c r="J39" s="121">
        <f t="shared" si="7"/>
        <v>41500</v>
      </c>
      <c r="K39" s="120">
        <f t="shared" si="8"/>
        <v>2221296</v>
      </c>
      <c r="L39" s="4" t="s">
        <v>42</v>
      </c>
      <c r="M39" s="4"/>
      <c r="P39" s="2"/>
    </row>
    <row r="40" spans="1:16" ht="16.5" x14ac:dyDescent="0.3">
      <c r="A40" s="29">
        <v>33</v>
      </c>
      <c r="B40" s="41">
        <v>1502</v>
      </c>
      <c r="C40" s="30">
        <v>15</v>
      </c>
      <c r="D40" s="34" t="s">
        <v>13</v>
      </c>
      <c r="E40" s="30">
        <v>644.44000000000005</v>
      </c>
      <c r="F40" s="30">
        <f t="shared" si="9"/>
        <v>708.88400000000013</v>
      </c>
      <c r="G40" s="118">
        <f t="shared" ref="G40" si="11">G39</f>
        <v>22760</v>
      </c>
      <c r="H40" s="127">
        <f t="shared" si="6"/>
        <v>14667454.4</v>
      </c>
      <c r="I40" s="128">
        <f t="shared" si="10"/>
        <v>15840851</v>
      </c>
      <c r="J40" s="121">
        <f t="shared" si="7"/>
        <v>39500</v>
      </c>
      <c r="K40" s="120">
        <f t="shared" si="8"/>
        <v>2126652.0000000005</v>
      </c>
      <c r="L40" s="4" t="s">
        <v>42</v>
      </c>
      <c r="M40" s="4"/>
      <c r="P40" s="2"/>
    </row>
    <row r="41" spans="1:16" ht="16.5" x14ac:dyDescent="0.3">
      <c r="A41" s="29">
        <v>34</v>
      </c>
      <c r="B41" s="41">
        <v>1504</v>
      </c>
      <c r="C41" s="30">
        <v>15</v>
      </c>
      <c r="D41" s="34" t="s">
        <v>12</v>
      </c>
      <c r="E41" s="30">
        <v>841</v>
      </c>
      <c r="F41" s="30">
        <f t="shared" si="9"/>
        <v>925.1</v>
      </c>
      <c r="G41" s="118">
        <f>G40</f>
        <v>22760</v>
      </c>
      <c r="H41" s="127">
        <f t="shared" si="6"/>
        <v>19141160</v>
      </c>
      <c r="I41" s="128">
        <f t="shared" si="10"/>
        <v>20672453</v>
      </c>
      <c r="J41" s="121">
        <f t="shared" si="7"/>
        <v>51500</v>
      </c>
      <c r="K41" s="120">
        <f t="shared" si="8"/>
        <v>2775300</v>
      </c>
      <c r="L41" s="4" t="s">
        <v>42</v>
      </c>
      <c r="M41" s="4"/>
      <c r="P41" s="2"/>
    </row>
    <row r="42" spans="1:16" ht="16.5" x14ac:dyDescent="0.3">
      <c r="A42" s="29">
        <v>35</v>
      </c>
      <c r="B42" s="41">
        <v>1601</v>
      </c>
      <c r="C42" s="30">
        <v>16</v>
      </c>
      <c r="D42" s="34" t="s">
        <v>13</v>
      </c>
      <c r="E42" s="30">
        <v>673.18</v>
      </c>
      <c r="F42" s="30">
        <f t="shared" si="9"/>
        <v>740.49800000000005</v>
      </c>
      <c r="G42" s="118">
        <f>G41+80</f>
        <v>22840</v>
      </c>
      <c r="H42" s="127">
        <f t="shared" si="6"/>
        <v>15375431.199999999</v>
      </c>
      <c r="I42" s="128">
        <f t="shared" si="10"/>
        <v>16605466</v>
      </c>
      <c r="J42" s="121">
        <f t="shared" si="7"/>
        <v>41500</v>
      </c>
      <c r="K42" s="120">
        <f t="shared" si="8"/>
        <v>2221494</v>
      </c>
      <c r="L42" s="4" t="s">
        <v>42</v>
      </c>
      <c r="M42" s="4"/>
      <c r="P42" s="2"/>
    </row>
    <row r="43" spans="1:16" ht="16.5" x14ac:dyDescent="0.3">
      <c r="A43" s="29">
        <v>36</v>
      </c>
      <c r="B43" s="41">
        <v>1602</v>
      </c>
      <c r="C43" s="30">
        <v>16</v>
      </c>
      <c r="D43" s="34" t="s">
        <v>13</v>
      </c>
      <c r="E43" s="30">
        <v>644.44000000000005</v>
      </c>
      <c r="F43" s="30">
        <f t="shared" si="9"/>
        <v>708.88400000000013</v>
      </c>
      <c r="G43" s="118">
        <f t="shared" ref="G43" si="12">G42</f>
        <v>22840</v>
      </c>
      <c r="H43" s="127">
        <f t="shared" si="6"/>
        <v>14719009.600000001</v>
      </c>
      <c r="I43" s="128">
        <f t="shared" si="10"/>
        <v>15896530</v>
      </c>
      <c r="J43" s="121">
        <f t="shared" si="7"/>
        <v>39500</v>
      </c>
      <c r="K43" s="120">
        <f t="shared" si="8"/>
        <v>2126652.0000000005</v>
      </c>
      <c r="L43" s="4" t="s">
        <v>42</v>
      </c>
      <c r="M43" s="4"/>
      <c r="P43" s="2"/>
    </row>
    <row r="44" spans="1:16" ht="16.5" x14ac:dyDescent="0.3">
      <c r="A44" s="29">
        <v>37</v>
      </c>
      <c r="B44" s="41">
        <v>1603</v>
      </c>
      <c r="C44" s="30">
        <v>16</v>
      </c>
      <c r="D44" s="34" t="s">
        <v>12</v>
      </c>
      <c r="E44" s="34">
        <v>840</v>
      </c>
      <c r="F44" s="30">
        <f t="shared" si="9"/>
        <v>924.00000000000011</v>
      </c>
      <c r="G44" s="118">
        <f>G43</f>
        <v>22840</v>
      </c>
      <c r="H44" s="127">
        <f t="shared" si="6"/>
        <v>19185600</v>
      </c>
      <c r="I44" s="128">
        <f t="shared" si="10"/>
        <v>20720448</v>
      </c>
      <c r="J44" s="121">
        <f t="shared" si="7"/>
        <v>52000</v>
      </c>
      <c r="K44" s="120">
        <f t="shared" si="8"/>
        <v>2772000.0000000005</v>
      </c>
      <c r="L44" s="4" t="s">
        <v>42</v>
      </c>
      <c r="M44" s="4"/>
      <c r="P44" s="2"/>
    </row>
    <row r="45" spans="1:16" ht="16.5" x14ac:dyDescent="0.3">
      <c r="A45" s="29">
        <v>38</v>
      </c>
      <c r="B45" s="41">
        <v>1604</v>
      </c>
      <c r="C45" s="30">
        <v>16</v>
      </c>
      <c r="D45" s="34" t="s">
        <v>12</v>
      </c>
      <c r="E45" s="30">
        <v>841</v>
      </c>
      <c r="F45" s="30">
        <f t="shared" si="9"/>
        <v>925.1</v>
      </c>
      <c r="G45" s="118">
        <f t="shared" ref="G45" si="13">G44</f>
        <v>22840</v>
      </c>
      <c r="H45" s="127">
        <f t="shared" si="6"/>
        <v>19208440</v>
      </c>
      <c r="I45" s="128">
        <f t="shared" si="10"/>
        <v>20745115</v>
      </c>
      <c r="J45" s="121">
        <f t="shared" si="7"/>
        <v>52000</v>
      </c>
      <c r="K45" s="120">
        <f t="shared" si="8"/>
        <v>2775300</v>
      </c>
      <c r="L45" s="4" t="s">
        <v>42</v>
      </c>
      <c r="M45" s="4"/>
      <c r="P45" s="2"/>
    </row>
    <row r="46" spans="1:16" ht="16.5" x14ac:dyDescent="0.3">
      <c r="A46" s="29">
        <v>39</v>
      </c>
      <c r="B46" s="41">
        <v>1701</v>
      </c>
      <c r="C46" s="30">
        <v>17</v>
      </c>
      <c r="D46" s="34" t="s">
        <v>13</v>
      </c>
      <c r="E46" s="30">
        <v>673.18</v>
      </c>
      <c r="F46" s="30">
        <f t="shared" si="9"/>
        <v>740.49800000000005</v>
      </c>
      <c r="G46" s="118">
        <f>G45+80</f>
        <v>22920</v>
      </c>
      <c r="H46" s="127">
        <f t="shared" si="6"/>
        <v>15429285.6</v>
      </c>
      <c r="I46" s="128">
        <f t="shared" si="10"/>
        <v>16663628</v>
      </c>
      <c r="J46" s="121">
        <f t="shared" si="7"/>
        <v>41500</v>
      </c>
      <c r="K46" s="120">
        <f t="shared" si="8"/>
        <v>2221494</v>
      </c>
      <c r="L46" s="4" t="s">
        <v>42</v>
      </c>
      <c r="M46" s="4"/>
      <c r="P46" s="2"/>
    </row>
    <row r="47" spans="1:16" ht="16.5" x14ac:dyDescent="0.3">
      <c r="A47" s="29">
        <v>40</v>
      </c>
      <c r="B47" s="41">
        <v>1702</v>
      </c>
      <c r="C47" s="30">
        <v>17</v>
      </c>
      <c r="D47" s="34" t="s">
        <v>13</v>
      </c>
      <c r="E47" s="30">
        <v>644.44000000000005</v>
      </c>
      <c r="F47" s="30">
        <f t="shared" si="9"/>
        <v>708.88400000000013</v>
      </c>
      <c r="G47" s="118">
        <f>G46</f>
        <v>22920</v>
      </c>
      <c r="H47" s="127">
        <f t="shared" si="6"/>
        <v>14770564.800000001</v>
      </c>
      <c r="I47" s="128">
        <f t="shared" si="10"/>
        <v>15952210</v>
      </c>
      <c r="J47" s="121">
        <f t="shared" si="7"/>
        <v>40000</v>
      </c>
      <c r="K47" s="120">
        <f t="shared" si="8"/>
        <v>2126652.0000000005</v>
      </c>
      <c r="L47" s="4" t="s">
        <v>42</v>
      </c>
      <c r="M47" s="4"/>
      <c r="P47" s="2"/>
    </row>
    <row r="48" spans="1:16" ht="16.5" x14ac:dyDescent="0.3">
      <c r="A48" s="29">
        <v>41</v>
      </c>
      <c r="B48" s="41">
        <v>1703</v>
      </c>
      <c r="C48" s="30">
        <v>17</v>
      </c>
      <c r="D48" s="34" t="s">
        <v>12</v>
      </c>
      <c r="E48" s="34">
        <v>840</v>
      </c>
      <c r="F48" s="30">
        <f t="shared" si="9"/>
        <v>924.00000000000011</v>
      </c>
      <c r="G48" s="118">
        <f>G47</f>
        <v>22920</v>
      </c>
      <c r="H48" s="127">
        <f t="shared" si="6"/>
        <v>19252800</v>
      </c>
      <c r="I48" s="128">
        <f t="shared" si="10"/>
        <v>20793024</v>
      </c>
      <c r="J48" s="121">
        <f t="shared" si="7"/>
        <v>52000</v>
      </c>
      <c r="K48" s="120">
        <f t="shared" si="8"/>
        <v>2772000.0000000005</v>
      </c>
      <c r="L48" s="4" t="s">
        <v>42</v>
      </c>
      <c r="M48" s="4"/>
      <c r="N48" s="20"/>
      <c r="O48" s="20"/>
      <c r="P48" s="20"/>
    </row>
    <row r="49" spans="1:20" ht="16.5" x14ac:dyDescent="0.3">
      <c r="A49" s="29">
        <v>42</v>
      </c>
      <c r="B49" s="41">
        <v>1704</v>
      </c>
      <c r="C49" s="30">
        <v>17</v>
      </c>
      <c r="D49" s="34" t="s">
        <v>12</v>
      </c>
      <c r="E49" s="30">
        <v>841</v>
      </c>
      <c r="F49" s="30">
        <f t="shared" si="9"/>
        <v>925.1</v>
      </c>
      <c r="G49" s="118">
        <f t="shared" ref="G49:G57" si="14">G48</f>
        <v>22920</v>
      </c>
      <c r="H49" s="127">
        <f t="shared" si="6"/>
        <v>19275720</v>
      </c>
      <c r="I49" s="128">
        <f t="shared" si="10"/>
        <v>20817778</v>
      </c>
      <c r="J49" s="121">
        <f t="shared" si="7"/>
        <v>52000</v>
      </c>
      <c r="K49" s="120">
        <f t="shared" si="8"/>
        <v>2775300</v>
      </c>
      <c r="L49" s="4" t="s">
        <v>42</v>
      </c>
      <c r="M49" s="4"/>
      <c r="N49" s="20"/>
      <c r="O49" s="20"/>
      <c r="P49" s="20"/>
    </row>
    <row r="50" spans="1:20" ht="16.5" x14ac:dyDescent="0.3">
      <c r="A50" s="29">
        <v>43</v>
      </c>
      <c r="B50" s="41">
        <v>1801</v>
      </c>
      <c r="C50" s="30">
        <v>18</v>
      </c>
      <c r="D50" s="34" t="s">
        <v>13</v>
      </c>
      <c r="E50" s="30">
        <v>673.18</v>
      </c>
      <c r="F50" s="30">
        <f t="shared" si="9"/>
        <v>740.49800000000005</v>
      </c>
      <c r="G50" s="118">
        <f>G49+80</f>
        <v>23000</v>
      </c>
      <c r="H50" s="127">
        <f t="shared" si="6"/>
        <v>15483139.999999998</v>
      </c>
      <c r="I50" s="128">
        <f t="shared" si="10"/>
        <v>16721791</v>
      </c>
      <c r="J50" s="121">
        <f t="shared" si="7"/>
        <v>42000</v>
      </c>
      <c r="K50" s="120">
        <f t="shared" si="8"/>
        <v>2221494</v>
      </c>
      <c r="L50" s="4" t="s">
        <v>42</v>
      </c>
      <c r="M50" s="4"/>
      <c r="N50" s="20"/>
      <c r="O50" s="20"/>
      <c r="P50" s="20"/>
    </row>
    <row r="51" spans="1:20" ht="16.5" x14ac:dyDescent="0.3">
      <c r="A51" s="29">
        <v>44</v>
      </c>
      <c r="B51" s="41">
        <v>1802</v>
      </c>
      <c r="C51" s="30">
        <v>18</v>
      </c>
      <c r="D51" s="34" t="s">
        <v>13</v>
      </c>
      <c r="E51" s="30">
        <v>644.44000000000005</v>
      </c>
      <c r="F51" s="30">
        <f t="shared" si="9"/>
        <v>708.88400000000013</v>
      </c>
      <c r="G51" s="118">
        <f>G50</f>
        <v>23000</v>
      </c>
      <c r="H51" s="127">
        <f t="shared" si="6"/>
        <v>14822120.000000002</v>
      </c>
      <c r="I51" s="128">
        <f t="shared" si="10"/>
        <v>16007890</v>
      </c>
      <c r="J51" s="121">
        <f t="shared" si="7"/>
        <v>40000</v>
      </c>
      <c r="K51" s="120">
        <f t="shared" si="8"/>
        <v>2126652.0000000005</v>
      </c>
      <c r="L51" s="4" t="s">
        <v>42</v>
      </c>
      <c r="M51" s="4"/>
      <c r="N51" s="20"/>
      <c r="O51" s="20"/>
      <c r="P51" s="20"/>
    </row>
    <row r="52" spans="1:20" ht="16.5" x14ac:dyDescent="0.3">
      <c r="A52" s="29">
        <v>45</v>
      </c>
      <c r="B52" s="41">
        <v>1803</v>
      </c>
      <c r="C52" s="30">
        <v>18</v>
      </c>
      <c r="D52" s="34" t="s">
        <v>12</v>
      </c>
      <c r="E52" s="34">
        <v>840</v>
      </c>
      <c r="F52" s="30">
        <f t="shared" si="9"/>
        <v>924.00000000000011</v>
      </c>
      <c r="G52" s="118">
        <f>G51</f>
        <v>23000</v>
      </c>
      <c r="H52" s="127">
        <f t="shared" si="6"/>
        <v>19320000</v>
      </c>
      <c r="I52" s="128">
        <f t="shared" si="10"/>
        <v>20865600</v>
      </c>
      <c r="J52" s="121">
        <f t="shared" si="7"/>
        <v>52000</v>
      </c>
      <c r="K52" s="120">
        <f t="shared" si="8"/>
        <v>2772000.0000000005</v>
      </c>
      <c r="L52" s="4" t="s">
        <v>42</v>
      </c>
      <c r="M52" s="4"/>
      <c r="N52" s="20"/>
      <c r="O52" s="20"/>
      <c r="P52" s="20"/>
    </row>
    <row r="53" spans="1:20" ht="16.5" x14ac:dyDescent="0.3">
      <c r="A53" s="29">
        <v>46</v>
      </c>
      <c r="B53" s="41">
        <v>1804</v>
      </c>
      <c r="C53" s="30">
        <v>18</v>
      </c>
      <c r="D53" s="34" t="s">
        <v>12</v>
      </c>
      <c r="E53" s="30">
        <v>841</v>
      </c>
      <c r="F53" s="30">
        <f t="shared" si="9"/>
        <v>925.1</v>
      </c>
      <c r="G53" s="118">
        <f t="shared" si="14"/>
        <v>23000</v>
      </c>
      <c r="H53" s="127">
        <f t="shared" si="6"/>
        <v>19343000</v>
      </c>
      <c r="I53" s="128">
        <f t="shared" si="10"/>
        <v>20890440</v>
      </c>
      <c r="J53" s="121">
        <f t="shared" si="7"/>
        <v>52000</v>
      </c>
      <c r="K53" s="120">
        <f t="shared" si="8"/>
        <v>2775300</v>
      </c>
      <c r="L53" s="4" t="s">
        <v>42</v>
      </c>
      <c r="M53" s="4"/>
      <c r="N53" s="20"/>
      <c r="O53" s="20"/>
      <c r="P53" s="20"/>
    </row>
    <row r="54" spans="1:20" ht="16.5" x14ac:dyDescent="0.3">
      <c r="A54" s="29">
        <v>47</v>
      </c>
      <c r="B54" s="44">
        <v>1901</v>
      </c>
      <c r="C54" s="45">
        <v>19</v>
      </c>
      <c r="D54" s="34" t="s">
        <v>13</v>
      </c>
      <c r="E54" s="30">
        <v>673.18</v>
      </c>
      <c r="F54" s="30">
        <f t="shared" si="9"/>
        <v>740.49800000000005</v>
      </c>
      <c r="G54" s="118">
        <f>G53+80</f>
        <v>23080</v>
      </c>
      <c r="H54" s="127">
        <f t="shared" si="6"/>
        <v>15536994.399999999</v>
      </c>
      <c r="I54" s="128">
        <f t="shared" si="10"/>
        <v>16779954</v>
      </c>
      <c r="J54" s="121">
        <f t="shared" si="7"/>
        <v>42000</v>
      </c>
      <c r="K54" s="120">
        <f t="shared" si="8"/>
        <v>2221494</v>
      </c>
      <c r="L54" s="4" t="s">
        <v>42</v>
      </c>
      <c r="M54" s="4"/>
      <c r="N54" s="20"/>
      <c r="O54" s="20"/>
      <c r="P54" s="20"/>
    </row>
    <row r="55" spans="1:20" ht="16.5" x14ac:dyDescent="0.3">
      <c r="A55" s="29">
        <v>48</v>
      </c>
      <c r="B55" s="44">
        <v>1902</v>
      </c>
      <c r="C55" s="45">
        <v>19</v>
      </c>
      <c r="D55" s="34" t="s">
        <v>13</v>
      </c>
      <c r="E55" s="30">
        <v>644.44000000000005</v>
      </c>
      <c r="F55" s="30">
        <f t="shared" si="9"/>
        <v>708.88400000000013</v>
      </c>
      <c r="G55" s="118">
        <f>G54</f>
        <v>23080</v>
      </c>
      <c r="H55" s="127">
        <f t="shared" si="6"/>
        <v>14873675.200000001</v>
      </c>
      <c r="I55" s="128">
        <f t="shared" si="10"/>
        <v>16063569</v>
      </c>
      <c r="J55" s="121">
        <f t="shared" si="7"/>
        <v>40000</v>
      </c>
      <c r="K55" s="120">
        <f t="shared" si="8"/>
        <v>2126652.0000000005</v>
      </c>
      <c r="L55" s="4" t="s">
        <v>42</v>
      </c>
      <c r="M55" s="4"/>
      <c r="N55" s="20"/>
      <c r="O55" s="20"/>
      <c r="P55" s="20"/>
    </row>
    <row r="56" spans="1:20" ht="16.5" x14ac:dyDescent="0.3">
      <c r="A56" s="29">
        <v>49</v>
      </c>
      <c r="B56" s="44">
        <v>1903</v>
      </c>
      <c r="C56" s="45">
        <v>19</v>
      </c>
      <c r="D56" s="34" t="s">
        <v>12</v>
      </c>
      <c r="E56" s="34">
        <v>840</v>
      </c>
      <c r="F56" s="30">
        <f t="shared" si="9"/>
        <v>924.00000000000011</v>
      </c>
      <c r="G56" s="118">
        <f>G55</f>
        <v>23080</v>
      </c>
      <c r="H56" s="127">
        <f t="shared" si="6"/>
        <v>19387200</v>
      </c>
      <c r="I56" s="128">
        <f t="shared" si="10"/>
        <v>20938176</v>
      </c>
      <c r="J56" s="121">
        <f t="shared" si="7"/>
        <v>52500</v>
      </c>
      <c r="K56" s="120">
        <f t="shared" si="8"/>
        <v>2772000.0000000005</v>
      </c>
      <c r="L56" s="4" t="s">
        <v>42</v>
      </c>
      <c r="M56" s="4"/>
      <c r="N56" s="20"/>
      <c r="O56" s="20"/>
      <c r="P56" s="20"/>
    </row>
    <row r="57" spans="1:20" ht="16.5" x14ac:dyDescent="0.3">
      <c r="A57" s="29">
        <v>50</v>
      </c>
      <c r="B57" s="44">
        <v>1904</v>
      </c>
      <c r="C57" s="45">
        <v>19</v>
      </c>
      <c r="D57" s="34" t="s">
        <v>12</v>
      </c>
      <c r="E57" s="30">
        <v>841</v>
      </c>
      <c r="F57" s="30">
        <f t="shared" si="9"/>
        <v>925.1</v>
      </c>
      <c r="G57" s="118">
        <f t="shared" si="14"/>
        <v>23080</v>
      </c>
      <c r="H57" s="127">
        <f t="shared" si="6"/>
        <v>19410280</v>
      </c>
      <c r="I57" s="128">
        <f t="shared" si="10"/>
        <v>20963102</v>
      </c>
      <c r="J57" s="121">
        <f t="shared" si="7"/>
        <v>52500</v>
      </c>
      <c r="K57" s="120">
        <f t="shared" si="8"/>
        <v>2775300</v>
      </c>
      <c r="L57" s="4" t="s">
        <v>42</v>
      </c>
      <c r="M57" s="4"/>
      <c r="N57" s="20"/>
      <c r="O57" s="20"/>
      <c r="P57" s="20"/>
    </row>
    <row r="58" spans="1:20" ht="16.5" x14ac:dyDescent="0.3">
      <c r="A58" s="29">
        <v>51</v>
      </c>
      <c r="B58" s="44">
        <v>2001</v>
      </c>
      <c r="C58" s="45">
        <v>20</v>
      </c>
      <c r="D58" s="34" t="s">
        <v>13</v>
      </c>
      <c r="E58" s="79">
        <v>673</v>
      </c>
      <c r="F58" s="30">
        <f t="shared" si="9"/>
        <v>740.30000000000007</v>
      </c>
      <c r="G58" s="131">
        <f>G57+80</f>
        <v>23160</v>
      </c>
      <c r="H58" s="127">
        <f t="shared" si="6"/>
        <v>15586680</v>
      </c>
      <c r="I58" s="128">
        <f t="shared" si="10"/>
        <v>16833614</v>
      </c>
      <c r="J58" s="121">
        <f t="shared" si="7"/>
        <v>42000</v>
      </c>
      <c r="K58" s="120">
        <f t="shared" si="8"/>
        <v>2220900</v>
      </c>
      <c r="L58" s="4" t="s">
        <v>42</v>
      </c>
      <c r="M58" s="4"/>
      <c r="N58" s="20"/>
      <c r="O58" s="20"/>
      <c r="P58" s="20"/>
    </row>
    <row r="59" spans="1:20" ht="16.5" x14ac:dyDescent="0.3">
      <c r="A59" s="29">
        <v>52</v>
      </c>
      <c r="B59" s="44">
        <v>2003</v>
      </c>
      <c r="C59" s="45">
        <v>20</v>
      </c>
      <c r="D59" s="34" t="s">
        <v>12</v>
      </c>
      <c r="E59" s="34">
        <v>840</v>
      </c>
      <c r="F59" s="30">
        <f t="shared" si="9"/>
        <v>924.00000000000011</v>
      </c>
      <c r="G59" s="131">
        <f>G58</f>
        <v>23160</v>
      </c>
      <c r="H59" s="127">
        <f t="shared" si="6"/>
        <v>19454400</v>
      </c>
      <c r="I59" s="128">
        <f t="shared" si="10"/>
        <v>21010752</v>
      </c>
      <c r="J59" s="121">
        <f t="shared" si="7"/>
        <v>52500</v>
      </c>
      <c r="K59" s="120">
        <f t="shared" si="8"/>
        <v>2772000.0000000005</v>
      </c>
      <c r="L59" s="4" t="s">
        <v>42</v>
      </c>
      <c r="M59" s="4"/>
      <c r="P59" s="2"/>
    </row>
    <row r="60" spans="1:20" ht="16.5" x14ac:dyDescent="0.3">
      <c r="A60" s="29">
        <v>53</v>
      </c>
      <c r="B60" s="44">
        <v>2004</v>
      </c>
      <c r="C60" s="45">
        <v>20</v>
      </c>
      <c r="D60" s="34" t="s">
        <v>12</v>
      </c>
      <c r="E60" s="45">
        <v>841</v>
      </c>
      <c r="F60" s="30">
        <f t="shared" si="9"/>
        <v>925.1</v>
      </c>
      <c r="G60" s="131">
        <f>G59</f>
        <v>23160</v>
      </c>
      <c r="H60" s="127">
        <f t="shared" si="6"/>
        <v>19477560</v>
      </c>
      <c r="I60" s="128">
        <f t="shared" si="10"/>
        <v>21035765</v>
      </c>
      <c r="J60" s="121">
        <f t="shared" si="7"/>
        <v>52500</v>
      </c>
      <c r="K60" s="120">
        <f t="shared" si="8"/>
        <v>2775300</v>
      </c>
      <c r="L60" s="4" t="s">
        <v>42</v>
      </c>
      <c r="M60" s="4"/>
      <c r="P60" s="2"/>
    </row>
    <row r="61" spans="1:20" ht="16.5" x14ac:dyDescent="0.3">
      <c r="A61" s="145" t="s">
        <v>3</v>
      </c>
      <c r="B61" s="145"/>
      <c r="C61" s="145"/>
      <c r="D61" s="145"/>
      <c r="E61" s="35">
        <f>SUM(E38:E60)</f>
        <v>17151.480000000003</v>
      </c>
      <c r="F61" s="35">
        <f>SUM(F38:F60)</f>
        <v>18866.628000000001</v>
      </c>
      <c r="G61" s="125"/>
      <c r="H61" s="132">
        <f t="shared" ref="H61:K61" si="15">SUM(H38:H60)</f>
        <v>393708180.80000001</v>
      </c>
      <c r="I61" s="124">
        <f t="shared" si="15"/>
        <v>425204835</v>
      </c>
      <c r="J61" s="133"/>
      <c r="K61" s="124">
        <f t="shared" si="15"/>
        <v>56599884</v>
      </c>
      <c r="L61" s="112"/>
      <c r="M61" s="112"/>
      <c r="P61" s="2"/>
      <c r="S61" s="4"/>
      <c r="T61" s="4"/>
    </row>
    <row r="62" spans="1:20" ht="16.5" x14ac:dyDescent="0.3">
      <c r="A62" s="83"/>
      <c r="B62" s="80"/>
      <c r="C62" s="84"/>
      <c r="D62" s="84"/>
      <c r="E62" s="84"/>
      <c r="F62" s="84"/>
      <c r="G62" s="134"/>
      <c r="H62" s="135"/>
      <c r="I62" s="136"/>
      <c r="J62" s="137"/>
      <c r="K62" s="138"/>
      <c r="L62" s="4"/>
      <c r="M62" s="4"/>
      <c r="P62" s="2"/>
    </row>
    <row r="63" spans="1:20" ht="16.5" x14ac:dyDescent="0.3">
      <c r="A63" s="83"/>
      <c r="B63" s="80"/>
      <c r="C63" s="84"/>
      <c r="D63" s="84"/>
      <c r="E63" s="84"/>
      <c r="F63" s="84"/>
      <c r="G63" s="134"/>
      <c r="H63" s="135"/>
      <c r="I63" s="136"/>
      <c r="J63" s="137"/>
      <c r="K63" s="138"/>
      <c r="L63" s="4"/>
      <c r="M63" s="4"/>
      <c r="P63" s="2"/>
    </row>
    <row r="64" spans="1:20" ht="16.5" x14ac:dyDescent="0.3">
      <c r="A64" s="83"/>
      <c r="B64" s="80"/>
      <c r="C64" s="84"/>
      <c r="D64" s="84"/>
      <c r="E64" s="84"/>
      <c r="F64" s="84"/>
      <c r="G64" s="134"/>
      <c r="H64" s="135"/>
      <c r="I64" s="136"/>
      <c r="J64" s="137"/>
      <c r="K64" s="138"/>
      <c r="L64" s="4"/>
      <c r="M64" s="4"/>
      <c r="P64" s="2"/>
    </row>
    <row r="65" spans="1:16" ht="16.5" x14ac:dyDescent="0.3">
      <c r="A65" s="83"/>
      <c r="B65" s="80"/>
      <c r="C65" s="84"/>
      <c r="D65" s="84"/>
      <c r="E65" s="84"/>
      <c r="F65" s="84"/>
      <c r="G65" s="134"/>
      <c r="H65" s="135"/>
      <c r="I65" s="136"/>
      <c r="J65" s="137"/>
      <c r="K65" s="138"/>
      <c r="L65" s="4"/>
      <c r="M65" s="4"/>
      <c r="P65" s="2"/>
    </row>
    <row r="66" spans="1:16" ht="16.5" x14ac:dyDescent="0.3">
      <c r="A66" s="83"/>
      <c r="B66" s="80"/>
      <c r="C66" s="84"/>
      <c r="D66" s="84"/>
      <c r="E66" s="84"/>
      <c r="F66" s="84"/>
      <c r="G66" s="134"/>
      <c r="H66" s="135"/>
      <c r="I66" s="136"/>
      <c r="J66" s="137"/>
      <c r="K66" s="138"/>
      <c r="L66" s="4"/>
      <c r="M66" s="4"/>
      <c r="P66" s="2"/>
    </row>
    <row r="67" spans="1:16" ht="16.5" x14ac:dyDescent="0.3">
      <c r="A67" s="83"/>
      <c r="B67" s="80"/>
      <c r="C67" s="84"/>
      <c r="D67" s="84"/>
      <c r="E67" s="84"/>
      <c r="F67" s="84"/>
      <c r="G67" s="134"/>
      <c r="H67" s="135"/>
      <c r="I67" s="136"/>
      <c r="J67" s="137"/>
      <c r="K67" s="138"/>
      <c r="L67" s="4"/>
      <c r="M67" s="4"/>
      <c r="P67" s="2"/>
    </row>
    <row r="68" spans="1:16" ht="16.5" x14ac:dyDescent="0.3">
      <c r="A68" s="83"/>
      <c r="B68" s="80"/>
      <c r="C68" s="84"/>
      <c r="D68" s="84"/>
      <c r="E68" s="84"/>
      <c r="F68" s="84"/>
      <c r="G68" s="134"/>
      <c r="H68" s="135"/>
      <c r="I68" s="136"/>
      <c r="J68" s="137"/>
      <c r="K68" s="138"/>
      <c r="L68" s="4"/>
      <c r="M68" s="4"/>
      <c r="P68" s="2"/>
    </row>
    <row r="69" spans="1:16" ht="16.5" x14ac:dyDescent="0.3">
      <c r="A69" s="83"/>
      <c r="B69" s="80"/>
      <c r="C69" s="84"/>
      <c r="D69" s="84"/>
      <c r="E69" s="84"/>
      <c r="F69" s="84"/>
      <c r="G69" s="134"/>
      <c r="H69" s="135"/>
      <c r="I69" s="136"/>
      <c r="J69" s="137"/>
      <c r="K69" s="138"/>
      <c r="L69" s="4"/>
      <c r="M69" s="4"/>
      <c r="P69" s="2"/>
    </row>
    <row r="70" spans="1:16" ht="16.5" x14ac:dyDescent="0.3">
      <c r="A70" s="83"/>
      <c r="B70" s="80"/>
      <c r="C70" s="84"/>
      <c r="D70" s="84"/>
      <c r="E70" s="84"/>
      <c r="F70" s="84"/>
      <c r="G70" s="134"/>
      <c r="H70" s="135"/>
      <c r="I70" s="136"/>
      <c r="J70" s="137"/>
      <c r="K70" s="138"/>
      <c r="L70" s="4"/>
      <c r="M70" s="4"/>
      <c r="P70" s="2"/>
    </row>
    <row r="71" spans="1:16" ht="16.5" x14ac:dyDescent="0.3">
      <c r="A71" s="83"/>
      <c r="B71" s="80"/>
      <c r="C71" s="84"/>
      <c r="D71" s="84"/>
      <c r="E71" s="84"/>
      <c r="F71" s="84"/>
      <c r="G71" s="134"/>
      <c r="H71" s="135"/>
      <c r="I71" s="136"/>
      <c r="J71" s="137"/>
      <c r="K71" s="138"/>
      <c r="L71" s="4"/>
      <c r="M71" s="4"/>
      <c r="N71" s="7"/>
      <c r="P71" s="2"/>
    </row>
    <row r="72" spans="1:16" ht="16.5" x14ac:dyDescent="0.3">
      <c r="A72" s="83"/>
      <c r="B72" s="80"/>
      <c r="C72" s="84"/>
      <c r="D72" s="84"/>
      <c r="E72" s="84"/>
      <c r="F72" s="84"/>
      <c r="G72" s="134"/>
      <c r="H72" s="135"/>
      <c r="I72" s="136"/>
      <c r="J72" s="137"/>
      <c r="K72" s="138"/>
      <c r="L72" s="4"/>
      <c r="M72" s="4"/>
      <c r="N72" s="7"/>
      <c r="P72" s="2"/>
    </row>
    <row r="73" spans="1:16" ht="16.5" x14ac:dyDescent="0.3">
      <c r="A73" s="83"/>
      <c r="B73" s="80"/>
      <c r="C73" s="84"/>
      <c r="D73" s="84"/>
      <c r="E73" s="84"/>
      <c r="F73" s="84"/>
      <c r="G73" s="134"/>
      <c r="H73" s="135"/>
      <c r="I73" s="136"/>
      <c r="J73" s="137"/>
      <c r="K73" s="138"/>
      <c r="L73" s="4"/>
      <c r="M73" s="4"/>
      <c r="N73" s="7"/>
      <c r="P73" s="2"/>
    </row>
    <row r="74" spans="1:16" ht="16.5" x14ac:dyDescent="0.3">
      <c r="A74" s="83"/>
      <c r="B74" s="80"/>
      <c r="C74" s="84"/>
      <c r="D74" s="84"/>
      <c r="E74" s="84"/>
      <c r="F74" s="84"/>
      <c r="G74" s="134"/>
      <c r="H74" s="135"/>
      <c r="I74" s="136"/>
      <c r="J74" s="137"/>
      <c r="K74" s="138"/>
      <c r="L74" s="4"/>
      <c r="M74" s="4"/>
      <c r="N74" s="7"/>
      <c r="P74" s="2"/>
    </row>
    <row r="75" spans="1:16" x14ac:dyDescent="0.25">
      <c r="A75" s="83"/>
      <c r="B75" s="80"/>
      <c r="C75" s="84"/>
      <c r="D75" s="84"/>
      <c r="E75" s="84"/>
      <c r="F75" s="84"/>
      <c r="G75" s="134"/>
      <c r="H75" s="135"/>
      <c r="I75" s="136"/>
      <c r="J75" s="137"/>
      <c r="K75" s="138"/>
    </row>
    <row r="76" spans="1:16" x14ac:dyDescent="0.25">
      <c r="A76" s="83"/>
      <c r="B76" s="80"/>
      <c r="C76" s="84"/>
      <c r="D76" s="84"/>
      <c r="E76" s="84"/>
      <c r="F76" s="84"/>
      <c r="G76" s="134"/>
      <c r="H76" s="135"/>
      <c r="I76" s="136"/>
      <c r="J76" s="137"/>
      <c r="K76" s="138"/>
    </row>
    <row r="77" spans="1:16" x14ac:dyDescent="0.25">
      <c r="A77" s="83"/>
      <c r="B77" s="80"/>
      <c r="C77" s="84"/>
      <c r="D77" s="84"/>
      <c r="E77" s="84"/>
      <c r="F77" s="84"/>
      <c r="G77" s="134"/>
      <c r="H77" s="135"/>
      <c r="I77" s="136"/>
      <c r="J77" s="137"/>
      <c r="K77" s="138"/>
    </row>
    <row r="78" spans="1:16" x14ac:dyDescent="0.25">
      <c r="A78" s="83"/>
      <c r="B78" s="80"/>
      <c r="C78" s="84"/>
      <c r="D78" s="84"/>
      <c r="E78" s="84"/>
      <c r="F78" s="84"/>
      <c r="G78" s="134"/>
      <c r="H78" s="135"/>
      <c r="I78" s="136"/>
      <c r="J78" s="137"/>
      <c r="K78" s="138"/>
    </row>
    <row r="79" spans="1:16" x14ac:dyDescent="0.25">
      <c r="A79" s="83"/>
      <c r="B79" s="80"/>
      <c r="C79" s="84"/>
      <c r="D79" s="84"/>
      <c r="E79" s="84"/>
      <c r="F79" s="84"/>
      <c r="G79" s="134"/>
      <c r="H79" s="135"/>
      <c r="I79" s="136"/>
      <c r="J79" s="137"/>
      <c r="K79" s="138"/>
    </row>
    <row r="80" spans="1:16" x14ac:dyDescent="0.25">
      <c r="A80" s="83"/>
      <c r="B80" s="80"/>
      <c r="C80" s="84"/>
      <c r="D80" s="84"/>
      <c r="E80" s="84"/>
      <c r="F80" s="84"/>
      <c r="G80" s="134"/>
      <c r="H80" s="135"/>
      <c r="I80" s="136"/>
      <c r="J80" s="137"/>
      <c r="K80" s="138"/>
    </row>
    <row r="81" spans="1:27" x14ac:dyDescent="0.25">
      <c r="A81" s="83"/>
      <c r="B81" s="80"/>
      <c r="C81" s="84"/>
      <c r="D81" s="84"/>
      <c r="E81" s="84"/>
      <c r="F81" s="84"/>
      <c r="G81" s="134"/>
      <c r="H81" s="135"/>
      <c r="I81" s="136"/>
      <c r="J81" s="137"/>
      <c r="K81" s="138"/>
    </row>
    <row r="82" spans="1:27" x14ac:dyDescent="0.25">
      <c r="A82" s="83"/>
      <c r="B82" s="80"/>
      <c r="C82" s="84"/>
      <c r="D82" s="84"/>
      <c r="E82" s="84"/>
      <c r="F82" s="84"/>
      <c r="G82" s="134"/>
      <c r="H82" s="135"/>
      <c r="I82" s="136"/>
      <c r="J82" s="137"/>
      <c r="K82" s="138"/>
    </row>
    <row r="83" spans="1:27" x14ac:dyDescent="0.25">
      <c r="A83" s="83"/>
      <c r="B83" s="80"/>
      <c r="C83" s="84"/>
      <c r="D83" s="84"/>
      <c r="E83" s="84"/>
      <c r="F83" s="84"/>
      <c r="G83" s="134"/>
      <c r="H83" s="135"/>
      <c r="I83" s="136"/>
      <c r="J83" s="137"/>
      <c r="K83" s="138"/>
    </row>
    <row r="84" spans="1:27" x14ac:dyDescent="0.25">
      <c r="A84" s="85"/>
      <c r="B84" s="86"/>
      <c r="C84" s="85"/>
      <c r="D84" s="85"/>
      <c r="E84" s="87"/>
      <c r="F84" s="87"/>
      <c r="G84" s="139"/>
      <c r="H84" s="140"/>
      <c r="I84" s="140"/>
      <c r="J84" s="137"/>
      <c r="K84" s="141"/>
    </row>
    <row r="93" spans="1:27" s="76" customFormat="1" x14ac:dyDescent="0.25">
      <c r="B93" s="80"/>
      <c r="C93" s="80"/>
      <c r="E93" s="78"/>
      <c r="F93" s="36"/>
      <c r="G93" s="130"/>
      <c r="H93" s="130"/>
      <c r="I93" s="130"/>
      <c r="J93" s="130"/>
      <c r="K93" s="130"/>
      <c r="L93"/>
      <c r="M93"/>
      <c r="N93"/>
      <c r="O93"/>
      <c r="P93" s="1"/>
      <c r="Q93"/>
      <c r="R93"/>
      <c r="S93"/>
      <c r="T93"/>
      <c r="U93"/>
      <c r="V93"/>
      <c r="W93"/>
      <c r="X93"/>
      <c r="Y93"/>
      <c r="Z93"/>
      <c r="AA93"/>
    </row>
    <row r="94" spans="1:27" s="76" customFormat="1" x14ac:dyDescent="0.25">
      <c r="B94" s="80"/>
      <c r="C94" s="80"/>
      <c r="E94" s="78"/>
      <c r="F94" s="36"/>
      <c r="G94" s="130"/>
      <c r="H94" s="130"/>
      <c r="I94" s="130"/>
      <c r="J94" s="130"/>
      <c r="K94" s="130"/>
      <c r="L94"/>
      <c r="M94"/>
      <c r="N94"/>
      <c r="O94"/>
      <c r="P94" s="1"/>
      <c r="Q94"/>
      <c r="R94"/>
      <c r="S94"/>
      <c r="T94"/>
      <c r="U94"/>
      <c r="V94"/>
      <c r="W94"/>
      <c r="X94"/>
      <c r="Y94"/>
      <c r="Z94"/>
      <c r="AA94"/>
    </row>
    <row r="95" spans="1:27" s="76" customFormat="1" x14ac:dyDescent="0.25">
      <c r="B95" s="80"/>
      <c r="C95" s="80"/>
      <c r="E95" s="78"/>
      <c r="F95" s="36"/>
      <c r="G95" s="130"/>
      <c r="H95" s="130"/>
      <c r="I95" s="130"/>
      <c r="J95" s="130"/>
      <c r="K95" s="130"/>
      <c r="L95"/>
      <c r="M95"/>
      <c r="N95"/>
      <c r="O95"/>
      <c r="P95" s="1"/>
      <c r="Q95"/>
      <c r="R95"/>
      <c r="S95"/>
      <c r="T95"/>
      <c r="U95"/>
      <c r="V95"/>
      <c r="W95"/>
      <c r="X95"/>
      <c r="Y95"/>
      <c r="Z95"/>
      <c r="AA95"/>
    </row>
    <row r="96" spans="1:27" s="76" customFormat="1" x14ac:dyDescent="0.25">
      <c r="B96" s="80"/>
      <c r="C96" s="80"/>
      <c r="E96" s="78"/>
      <c r="F96" s="36"/>
      <c r="G96" s="130"/>
      <c r="H96" s="130"/>
      <c r="I96" s="130"/>
      <c r="J96" s="130"/>
      <c r="K96" s="130"/>
      <c r="L96"/>
      <c r="M96"/>
      <c r="N96"/>
      <c r="O96"/>
      <c r="P96" s="1"/>
      <c r="Q96"/>
      <c r="R96"/>
      <c r="S96"/>
      <c r="T96"/>
      <c r="U96"/>
      <c r="V96"/>
      <c r="W96"/>
      <c r="X96"/>
      <c r="Y96"/>
      <c r="Z96"/>
      <c r="AA96"/>
    </row>
    <row r="97" spans="2:27" s="76" customFormat="1" x14ac:dyDescent="0.25">
      <c r="B97" s="80"/>
      <c r="C97" s="80"/>
      <c r="E97" s="78"/>
      <c r="F97" s="36"/>
      <c r="G97" s="130"/>
      <c r="H97" s="130"/>
      <c r="I97" s="130"/>
      <c r="J97" s="130"/>
      <c r="K97" s="130"/>
      <c r="L97"/>
      <c r="M97"/>
      <c r="N97"/>
      <c r="O97"/>
      <c r="P97" s="1"/>
      <c r="Q97"/>
      <c r="R97"/>
      <c r="S97"/>
      <c r="T97"/>
      <c r="U97"/>
      <c r="V97"/>
      <c r="W97"/>
      <c r="X97"/>
      <c r="Y97"/>
      <c r="Z97"/>
      <c r="AA97"/>
    </row>
    <row r="98" spans="2:27" s="76" customFormat="1" x14ac:dyDescent="0.25">
      <c r="B98" s="80"/>
      <c r="C98" s="80"/>
      <c r="E98" s="78"/>
      <c r="F98" s="36"/>
      <c r="G98" s="130"/>
      <c r="H98" s="130"/>
      <c r="I98" s="130"/>
      <c r="J98" s="130"/>
      <c r="K98" s="130"/>
      <c r="L98"/>
      <c r="M98"/>
      <c r="N98"/>
      <c r="O98"/>
      <c r="P98" s="1"/>
      <c r="Q98"/>
      <c r="R98"/>
      <c r="S98"/>
      <c r="T98"/>
      <c r="U98"/>
      <c r="V98"/>
      <c r="W98"/>
      <c r="X98"/>
      <c r="Y98"/>
      <c r="Z98"/>
      <c r="AA98"/>
    </row>
    <row r="99" spans="2:27" s="76" customFormat="1" x14ac:dyDescent="0.25">
      <c r="B99" s="80"/>
      <c r="C99" s="80"/>
      <c r="E99" s="78"/>
      <c r="F99" s="36"/>
      <c r="G99" s="130"/>
      <c r="H99" s="130"/>
      <c r="I99" s="130"/>
      <c r="J99" s="130"/>
      <c r="K99" s="130"/>
      <c r="L99"/>
      <c r="M99"/>
      <c r="N99"/>
      <c r="O99"/>
      <c r="P99" s="1"/>
      <c r="Q99"/>
      <c r="R99"/>
      <c r="S99"/>
      <c r="T99"/>
      <c r="U99"/>
      <c r="V99"/>
      <c r="W99"/>
      <c r="X99"/>
      <c r="Y99"/>
      <c r="Z99"/>
      <c r="AA99"/>
    </row>
    <row r="100" spans="2:27" s="76" customFormat="1" x14ac:dyDescent="0.25">
      <c r="B100" s="80"/>
      <c r="C100" s="80"/>
      <c r="E100" s="78"/>
      <c r="F100" s="36"/>
      <c r="G100" s="130"/>
      <c r="H100" s="130"/>
      <c r="I100" s="130"/>
      <c r="J100" s="130"/>
      <c r="K100" s="130"/>
      <c r="L100"/>
      <c r="M100"/>
      <c r="N100"/>
      <c r="O100"/>
      <c r="P100" s="1"/>
      <c r="Q100"/>
      <c r="R100"/>
      <c r="S100"/>
      <c r="T100"/>
      <c r="U100"/>
      <c r="V100"/>
      <c r="W100"/>
      <c r="X100"/>
      <c r="Y100"/>
      <c r="Z100"/>
      <c r="AA100"/>
    </row>
    <row r="101" spans="2:27" s="76" customFormat="1" x14ac:dyDescent="0.25">
      <c r="B101" s="80"/>
      <c r="C101" s="80"/>
      <c r="E101" s="78"/>
      <c r="F101" s="36"/>
      <c r="G101" s="130"/>
      <c r="H101" s="130"/>
      <c r="I101" s="130"/>
      <c r="J101" s="130"/>
      <c r="K101" s="130"/>
      <c r="L101"/>
      <c r="M101"/>
      <c r="N101"/>
      <c r="O101"/>
      <c r="P101" s="1"/>
      <c r="Q101"/>
      <c r="R101"/>
      <c r="S101"/>
      <c r="T101"/>
      <c r="U101"/>
      <c r="V101"/>
      <c r="W101"/>
      <c r="X101"/>
      <c r="Y101"/>
      <c r="Z101"/>
      <c r="AA101"/>
    </row>
    <row r="102" spans="2:27" s="76" customFormat="1" x14ac:dyDescent="0.25">
      <c r="B102" s="80"/>
      <c r="C102" s="80"/>
      <c r="E102" s="78"/>
      <c r="F102" s="36"/>
      <c r="G102" s="130"/>
      <c r="H102" s="130"/>
      <c r="I102" s="130"/>
      <c r="J102" s="130"/>
      <c r="K102" s="130"/>
      <c r="L102"/>
      <c r="M102"/>
      <c r="N102"/>
      <c r="O102"/>
      <c r="P102" s="1"/>
      <c r="Q102"/>
      <c r="R102"/>
      <c r="S102"/>
      <c r="T102"/>
      <c r="U102"/>
      <c r="V102"/>
      <c r="W102"/>
      <c r="X102"/>
      <c r="Y102"/>
      <c r="Z102"/>
      <c r="AA102"/>
    </row>
    <row r="103" spans="2:27" s="76" customFormat="1" x14ac:dyDescent="0.25">
      <c r="B103" s="80"/>
      <c r="C103" s="80"/>
      <c r="E103" s="78"/>
      <c r="F103" s="36"/>
      <c r="G103" s="130"/>
      <c r="H103" s="130"/>
      <c r="I103" s="130"/>
      <c r="J103" s="130"/>
      <c r="K103" s="130"/>
      <c r="L103"/>
      <c r="M103"/>
      <c r="N103"/>
      <c r="O103"/>
      <c r="P103" s="1"/>
      <c r="Q103"/>
      <c r="R103"/>
      <c r="S103"/>
      <c r="T103"/>
      <c r="U103"/>
      <c r="V103"/>
      <c r="W103"/>
      <c r="X103"/>
      <c r="Y103"/>
      <c r="Z103"/>
      <c r="AA103"/>
    </row>
    <row r="104" spans="2:27" s="76" customFormat="1" x14ac:dyDescent="0.25">
      <c r="B104" s="80"/>
      <c r="C104" s="80"/>
      <c r="E104" s="78"/>
      <c r="F104" s="36"/>
      <c r="G104" s="130"/>
      <c r="H104" s="130"/>
      <c r="I104" s="130"/>
      <c r="J104" s="130"/>
      <c r="K104" s="130"/>
      <c r="L104"/>
      <c r="M104"/>
      <c r="N104"/>
      <c r="O104"/>
      <c r="P104" s="1"/>
      <c r="Q104"/>
      <c r="R104"/>
      <c r="S104"/>
      <c r="T104"/>
      <c r="U104"/>
      <c r="V104"/>
      <c r="W104"/>
      <c r="X104"/>
      <c r="Y104"/>
      <c r="Z104"/>
      <c r="AA104"/>
    </row>
    <row r="105" spans="2:27" s="76" customFormat="1" x14ac:dyDescent="0.25">
      <c r="B105" s="80"/>
      <c r="C105" s="80"/>
      <c r="E105" s="78"/>
      <c r="F105" s="36"/>
      <c r="G105" s="130"/>
      <c r="H105" s="130"/>
      <c r="I105" s="130"/>
      <c r="J105" s="130"/>
      <c r="K105" s="130"/>
      <c r="L105"/>
      <c r="M105"/>
      <c r="N105"/>
      <c r="O105"/>
      <c r="P105" s="1"/>
      <c r="Q105"/>
      <c r="R105"/>
      <c r="S105"/>
      <c r="T105"/>
      <c r="U105"/>
      <c r="V105"/>
      <c r="W105"/>
      <c r="X105"/>
      <c r="Y105"/>
      <c r="Z105"/>
      <c r="AA105"/>
    </row>
    <row r="106" spans="2:27" s="76" customFormat="1" x14ac:dyDescent="0.25">
      <c r="B106" s="80"/>
      <c r="C106" s="80"/>
      <c r="E106" s="78"/>
      <c r="F106" s="36"/>
      <c r="G106" s="130"/>
      <c r="H106" s="130"/>
      <c r="I106" s="130"/>
      <c r="J106" s="130"/>
      <c r="K106" s="130"/>
      <c r="L106"/>
      <c r="M106"/>
      <c r="N106"/>
      <c r="O106"/>
      <c r="P106" s="1"/>
      <c r="Q106"/>
      <c r="R106"/>
      <c r="S106"/>
      <c r="T106"/>
      <c r="U106"/>
      <c r="V106"/>
      <c r="W106"/>
      <c r="X106"/>
      <c r="Y106"/>
      <c r="Z106"/>
      <c r="AA106"/>
    </row>
    <row r="107" spans="2:27" s="76" customFormat="1" x14ac:dyDescent="0.25">
      <c r="B107" s="80"/>
      <c r="C107" s="80"/>
      <c r="E107" s="78"/>
      <c r="F107" s="36"/>
      <c r="G107" s="130"/>
      <c r="H107" s="130"/>
      <c r="I107" s="130"/>
      <c r="J107" s="130"/>
      <c r="K107" s="130"/>
      <c r="L107"/>
      <c r="M107"/>
      <c r="N107"/>
      <c r="O107"/>
      <c r="P107" s="1"/>
      <c r="Q107"/>
      <c r="R107"/>
      <c r="S107"/>
      <c r="T107"/>
      <c r="U107"/>
      <c r="V107"/>
      <c r="W107"/>
      <c r="X107"/>
      <c r="Y107"/>
      <c r="Z107"/>
      <c r="AA107"/>
    </row>
  </sheetData>
  <mergeCells count="4">
    <mergeCell ref="A1:K1"/>
    <mergeCell ref="A33:D33"/>
    <mergeCell ref="A36:K36"/>
    <mergeCell ref="A61:D6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E49E2-B0EC-452F-92F8-E188B204A34E}">
  <dimension ref="A1:AA75"/>
  <sheetViews>
    <sheetView topLeftCell="A11" zoomScale="175" zoomScaleNormal="175" workbookViewId="0">
      <selection activeCell="E24" sqref="E24:F24"/>
    </sheetView>
  </sheetViews>
  <sheetFormatPr defaultRowHeight="15" x14ac:dyDescent="0.25"/>
  <cols>
    <col min="1" max="1" width="3.85546875" style="76" customWidth="1"/>
    <col min="2" max="2" width="5.42578125" style="77" customWidth="1"/>
    <col min="3" max="3" width="4.28515625" style="77" customWidth="1"/>
    <col min="4" max="4" width="6.42578125" style="76" customWidth="1"/>
    <col min="5" max="5" width="7" style="78" customWidth="1"/>
    <col min="6" max="6" width="6.42578125" style="36" customWidth="1"/>
    <col min="7" max="7" width="7.140625" style="130" customWidth="1"/>
    <col min="8" max="8" width="12.85546875" style="130" customWidth="1"/>
    <col min="9" max="9" width="13.42578125" style="130" customWidth="1"/>
    <col min="10" max="10" width="8.140625" style="130" customWidth="1"/>
    <col min="11" max="11" width="12.140625" style="130" customWidth="1"/>
    <col min="13" max="13" width="11.7109375" customWidth="1"/>
    <col min="14" max="14" width="11.28515625" customWidth="1"/>
    <col min="15" max="15" width="9.5703125" customWidth="1"/>
    <col min="16" max="16" width="9.28515625" style="1" customWidth="1"/>
    <col min="19" max="20" width="14.85546875" customWidth="1"/>
    <col min="26" max="26" width="16.140625" customWidth="1"/>
  </cols>
  <sheetData>
    <row r="1" spans="1:17" ht="21" customHeight="1" x14ac:dyDescent="0.25">
      <c r="A1" s="146" t="s">
        <v>14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7" ht="52.5" customHeight="1" x14ac:dyDescent="0.25">
      <c r="A2" s="32" t="s">
        <v>1</v>
      </c>
      <c r="B2" s="32" t="s">
        <v>0</v>
      </c>
      <c r="C2" s="33" t="s">
        <v>2</v>
      </c>
      <c r="D2" s="33" t="s">
        <v>38</v>
      </c>
      <c r="E2" s="33" t="s">
        <v>37</v>
      </c>
      <c r="F2" s="33" t="s">
        <v>11</v>
      </c>
      <c r="G2" s="115" t="s">
        <v>46</v>
      </c>
      <c r="H2" s="116" t="s">
        <v>47</v>
      </c>
      <c r="I2" s="126" t="s">
        <v>48</v>
      </c>
      <c r="J2" s="117" t="s">
        <v>49</v>
      </c>
      <c r="K2" s="117" t="s">
        <v>50</v>
      </c>
      <c r="L2" s="5" t="s">
        <v>41</v>
      </c>
    </row>
    <row r="3" spans="1:17" ht="16.5" x14ac:dyDescent="0.3">
      <c r="A3" s="29">
        <v>1</v>
      </c>
      <c r="B3" s="41">
        <v>403</v>
      </c>
      <c r="C3" s="30">
        <v>4</v>
      </c>
      <c r="D3" s="34" t="s">
        <v>12</v>
      </c>
      <c r="E3" s="34">
        <v>840</v>
      </c>
      <c r="F3" s="30">
        <f t="shared" ref="F3:F23" si="0">E3*1.1</f>
        <v>924.00000000000011</v>
      </c>
      <c r="G3" s="118" t="e">
        <f>#REF!</f>
        <v>#REF!</v>
      </c>
      <c r="H3" s="127" t="e">
        <f t="shared" ref="H3:H6" si="1">E3*G3</f>
        <v>#REF!</v>
      </c>
      <c r="I3" s="128" t="e">
        <f t="shared" ref="I3:I23" si="2">ROUND(H3*1.08,0)</f>
        <v>#REF!</v>
      </c>
      <c r="J3" s="121" t="e">
        <f t="shared" ref="J3:J23" si="3">MROUND((I3*0.03/12),500)</f>
        <v>#REF!</v>
      </c>
      <c r="K3" s="120">
        <f t="shared" ref="K3:K23" si="4">F3*3000</f>
        <v>2772000.0000000005</v>
      </c>
      <c r="L3" s="4" t="s">
        <v>43</v>
      </c>
      <c r="M3" s="15"/>
      <c r="N3" s="16"/>
      <c r="P3" s="3"/>
      <c r="Q3" s="3"/>
    </row>
    <row r="4" spans="1:17" ht="16.5" x14ac:dyDescent="0.3">
      <c r="A4" s="29">
        <v>2</v>
      </c>
      <c r="B4" s="41">
        <v>404</v>
      </c>
      <c r="C4" s="30">
        <v>4</v>
      </c>
      <c r="D4" s="34" t="s">
        <v>12</v>
      </c>
      <c r="E4" s="34">
        <v>841</v>
      </c>
      <c r="F4" s="30">
        <f t="shared" si="0"/>
        <v>925.1</v>
      </c>
      <c r="G4" s="118" t="e">
        <f t="shared" ref="G4:G23" si="5">G3</f>
        <v>#REF!</v>
      </c>
      <c r="H4" s="127">
        <v>0</v>
      </c>
      <c r="I4" s="128">
        <f t="shared" si="2"/>
        <v>0</v>
      </c>
      <c r="J4" s="121">
        <f t="shared" si="3"/>
        <v>0</v>
      </c>
      <c r="K4" s="120">
        <f t="shared" si="4"/>
        <v>2775300</v>
      </c>
      <c r="L4" s="4" t="s">
        <v>43</v>
      </c>
      <c r="M4" s="15"/>
      <c r="N4" s="16"/>
      <c r="P4" s="3"/>
      <c r="Q4" s="3"/>
    </row>
    <row r="5" spans="1:17" ht="16.5" x14ac:dyDescent="0.3">
      <c r="A5" s="29">
        <v>3</v>
      </c>
      <c r="B5" s="41">
        <v>503</v>
      </c>
      <c r="C5" s="30">
        <v>5</v>
      </c>
      <c r="D5" s="34" t="s">
        <v>12</v>
      </c>
      <c r="E5" s="34">
        <v>840</v>
      </c>
      <c r="F5" s="30">
        <f t="shared" si="0"/>
        <v>924.00000000000011</v>
      </c>
      <c r="G5" s="118" t="e">
        <f>#REF!</f>
        <v>#REF!</v>
      </c>
      <c r="H5" s="127">
        <v>0</v>
      </c>
      <c r="I5" s="128">
        <f t="shared" si="2"/>
        <v>0</v>
      </c>
      <c r="J5" s="121">
        <f t="shared" si="3"/>
        <v>0</v>
      </c>
      <c r="K5" s="120">
        <f t="shared" si="4"/>
        <v>2772000.0000000005</v>
      </c>
      <c r="L5" s="4" t="s">
        <v>43</v>
      </c>
      <c r="M5" s="15"/>
      <c r="N5" s="16"/>
      <c r="P5" s="3"/>
      <c r="Q5" s="3"/>
    </row>
    <row r="6" spans="1:17" ht="16.5" x14ac:dyDescent="0.3">
      <c r="A6" s="29">
        <v>4</v>
      </c>
      <c r="B6" s="41">
        <v>504</v>
      </c>
      <c r="C6" s="30">
        <v>5</v>
      </c>
      <c r="D6" s="34" t="s">
        <v>12</v>
      </c>
      <c r="E6" s="34">
        <v>841</v>
      </c>
      <c r="F6" s="30">
        <f t="shared" si="0"/>
        <v>925.1</v>
      </c>
      <c r="G6" s="118" t="e">
        <f t="shared" si="5"/>
        <v>#REF!</v>
      </c>
      <c r="H6" s="127" t="e">
        <f t="shared" si="1"/>
        <v>#REF!</v>
      </c>
      <c r="I6" s="128" t="e">
        <f t="shared" si="2"/>
        <v>#REF!</v>
      </c>
      <c r="J6" s="121" t="e">
        <f t="shared" si="3"/>
        <v>#REF!</v>
      </c>
      <c r="K6" s="120">
        <f t="shared" si="4"/>
        <v>2775300</v>
      </c>
      <c r="L6" s="4" t="s">
        <v>43</v>
      </c>
      <c r="M6" s="15"/>
      <c r="N6" s="16"/>
      <c r="P6" s="3"/>
      <c r="Q6" s="3"/>
    </row>
    <row r="7" spans="1:17" ht="15.75" customHeight="1" x14ac:dyDescent="0.3">
      <c r="A7" s="29">
        <v>5</v>
      </c>
      <c r="B7" s="34">
        <v>603</v>
      </c>
      <c r="C7" s="34">
        <v>6</v>
      </c>
      <c r="D7" s="34" t="s">
        <v>12</v>
      </c>
      <c r="E7" s="34">
        <v>840</v>
      </c>
      <c r="F7" s="30">
        <f t="shared" si="0"/>
        <v>924.00000000000011</v>
      </c>
      <c r="G7" s="118" t="e">
        <f>#REF!</f>
        <v>#REF!</v>
      </c>
      <c r="H7" s="127">
        <v>0</v>
      </c>
      <c r="I7" s="128">
        <f t="shared" si="2"/>
        <v>0</v>
      </c>
      <c r="J7" s="121">
        <f t="shared" si="3"/>
        <v>0</v>
      </c>
      <c r="K7" s="120">
        <f t="shared" si="4"/>
        <v>2772000.0000000005</v>
      </c>
      <c r="L7" s="4" t="s">
        <v>43</v>
      </c>
      <c r="N7" s="17"/>
      <c r="Q7" s="18"/>
    </row>
    <row r="8" spans="1:17" ht="16.5" x14ac:dyDescent="0.3">
      <c r="A8" s="29">
        <v>6</v>
      </c>
      <c r="B8" s="34">
        <v>604</v>
      </c>
      <c r="C8" s="34">
        <v>6</v>
      </c>
      <c r="D8" s="34" t="s">
        <v>12</v>
      </c>
      <c r="E8" s="34">
        <v>841</v>
      </c>
      <c r="F8" s="30">
        <f t="shared" si="0"/>
        <v>925.1</v>
      </c>
      <c r="G8" s="118" t="e">
        <f t="shared" si="5"/>
        <v>#REF!</v>
      </c>
      <c r="H8" s="127">
        <v>0</v>
      </c>
      <c r="I8" s="128">
        <f t="shared" si="2"/>
        <v>0</v>
      </c>
      <c r="J8" s="121">
        <f t="shared" si="3"/>
        <v>0</v>
      </c>
      <c r="K8" s="120">
        <f t="shared" si="4"/>
        <v>2775300</v>
      </c>
      <c r="L8" s="4" t="s">
        <v>43</v>
      </c>
      <c r="N8" s="17"/>
      <c r="Q8" s="18"/>
    </row>
    <row r="9" spans="1:17" ht="16.5" x14ac:dyDescent="0.3">
      <c r="A9" s="29">
        <v>7</v>
      </c>
      <c r="B9" s="34">
        <v>703</v>
      </c>
      <c r="C9" s="34">
        <v>7</v>
      </c>
      <c r="D9" s="34" t="s">
        <v>12</v>
      </c>
      <c r="E9" s="34">
        <v>840</v>
      </c>
      <c r="F9" s="30">
        <f t="shared" si="0"/>
        <v>924.00000000000011</v>
      </c>
      <c r="G9" s="118" t="e">
        <f>#REF!</f>
        <v>#REF!</v>
      </c>
      <c r="H9" s="127">
        <v>0</v>
      </c>
      <c r="I9" s="128">
        <f t="shared" si="2"/>
        <v>0</v>
      </c>
      <c r="J9" s="121">
        <f t="shared" si="3"/>
        <v>0</v>
      </c>
      <c r="K9" s="120">
        <f t="shared" si="4"/>
        <v>2772000.0000000005</v>
      </c>
      <c r="L9" s="4" t="s">
        <v>43</v>
      </c>
      <c r="Q9" s="18"/>
    </row>
    <row r="10" spans="1:17" ht="16.5" x14ac:dyDescent="0.3">
      <c r="A10" s="29">
        <v>8</v>
      </c>
      <c r="B10" s="34">
        <v>704</v>
      </c>
      <c r="C10" s="34">
        <v>7</v>
      </c>
      <c r="D10" s="34" t="s">
        <v>12</v>
      </c>
      <c r="E10" s="34">
        <v>841</v>
      </c>
      <c r="F10" s="30">
        <f t="shared" si="0"/>
        <v>925.1</v>
      </c>
      <c r="G10" s="118" t="e">
        <f t="shared" si="5"/>
        <v>#REF!</v>
      </c>
      <c r="H10" s="127">
        <v>0</v>
      </c>
      <c r="I10" s="128">
        <f t="shared" si="2"/>
        <v>0</v>
      </c>
      <c r="J10" s="121">
        <f t="shared" si="3"/>
        <v>0</v>
      </c>
      <c r="K10" s="120">
        <f t="shared" si="4"/>
        <v>2775300</v>
      </c>
      <c r="L10" s="4" t="s">
        <v>43</v>
      </c>
      <c r="Q10" s="18"/>
    </row>
    <row r="11" spans="1:17" ht="16.5" x14ac:dyDescent="0.3">
      <c r="A11" s="29">
        <v>9</v>
      </c>
      <c r="B11" s="34">
        <v>804</v>
      </c>
      <c r="C11" s="34">
        <v>8</v>
      </c>
      <c r="D11" s="105" t="s">
        <v>12</v>
      </c>
      <c r="E11" s="107">
        <v>841</v>
      </c>
      <c r="F11" s="30">
        <f t="shared" si="0"/>
        <v>925.1</v>
      </c>
      <c r="G11" s="118" t="e">
        <f>#REF!</f>
        <v>#REF!</v>
      </c>
      <c r="H11" s="127">
        <v>0</v>
      </c>
      <c r="I11" s="128">
        <f t="shared" si="2"/>
        <v>0</v>
      </c>
      <c r="J11" s="121">
        <f t="shared" si="3"/>
        <v>0</v>
      </c>
      <c r="K11" s="120">
        <f t="shared" si="4"/>
        <v>2775300</v>
      </c>
      <c r="L11" s="4" t="s">
        <v>43</v>
      </c>
    </row>
    <row r="12" spans="1:17" ht="16.5" x14ac:dyDescent="0.3">
      <c r="A12" s="29">
        <v>10</v>
      </c>
      <c r="B12" s="34">
        <v>903</v>
      </c>
      <c r="C12" s="34">
        <v>9</v>
      </c>
      <c r="D12" s="34" t="s">
        <v>12</v>
      </c>
      <c r="E12" s="34">
        <v>840</v>
      </c>
      <c r="F12" s="30">
        <f t="shared" si="0"/>
        <v>924.00000000000011</v>
      </c>
      <c r="G12" s="118" t="e">
        <f>#REF!</f>
        <v>#REF!</v>
      </c>
      <c r="H12" s="127">
        <v>0</v>
      </c>
      <c r="I12" s="128">
        <f t="shared" si="2"/>
        <v>0</v>
      </c>
      <c r="J12" s="121">
        <f t="shared" si="3"/>
        <v>0</v>
      </c>
      <c r="K12" s="120">
        <f t="shared" si="4"/>
        <v>2772000.0000000005</v>
      </c>
      <c r="L12" s="4" t="s">
        <v>43</v>
      </c>
    </row>
    <row r="13" spans="1:17" ht="16.5" x14ac:dyDescent="0.3">
      <c r="A13" s="29">
        <v>11</v>
      </c>
      <c r="B13" s="34">
        <v>904</v>
      </c>
      <c r="C13" s="34">
        <v>9</v>
      </c>
      <c r="D13" s="34" t="s">
        <v>12</v>
      </c>
      <c r="E13" s="34">
        <v>841</v>
      </c>
      <c r="F13" s="30">
        <f t="shared" si="0"/>
        <v>925.1</v>
      </c>
      <c r="G13" s="118" t="e">
        <f t="shared" si="5"/>
        <v>#REF!</v>
      </c>
      <c r="H13" s="127">
        <v>0</v>
      </c>
      <c r="I13" s="128">
        <f t="shared" si="2"/>
        <v>0</v>
      </c>
      <c r="J13" s="121">
        <f t="shared" si="3"/>
        <v>0</v>
      </c>
      <c r="K13" s="120">
        <f t="shared" si="4"/>
        <v>2775300</v>
      </c>
      <c r="L13" s="4" t="s">
        <v>43</v>
      </c>
    </row>
    <row r="14" spans="1:17" ht="16.5" x14ac:dyDescent="0.3">
      <c r="A14" s="29">
        <v>12</v>
      </c>
      <c r="B14" s="34">
        <v>1003</v>
      </c>
      <c r="C14" s="34">
        <v>10</v>
      </c>
      <c r="D14" s="34" t="s">
        <v>12</v>
      </c>
      <c r="E14" s="34">
        <v>840</v>
      </c>
      <c r="F14" s="30">
        <f t="shared" si="0"/>
        <v>924.00000000000011</v>
      </c>
      <c r="G14" s="118" t="e">
        <f>#REF!</f>
        <v>#REF!</v>
      </c>
      <c r="H14" s="127">
        <v>0</v>
      </c>
      <c r="I14" s="128">
        <f t="shared" si="2"/>
        <v>0</v>
      </c>
      <c r="J14" s="121">
        <f t="shared" si="3"/>
        <v>0</v>
      </c>
      <c r="K14" s="120">
        <f t="shared" si="4"/>
        <v>2772000.0000000005</v>
      </c>
      <c r="L14" s="4" t="s">
        <v>43</v>
      </c>
      <c r="P14" s="2"/>
    </row>
    <row r="15" spans="1:17" ht="16.5" x14ac:dyDescent="0.3">
      <c r="A15" s="29">
        <v>13</v>
      </c>
      <c r="B15" s="34">
        <v>1004</v>
      </c>
      <c r="C15" s="34">
        <v>10</v>
      </c>
      <c r="D15" s="34" t="s">
        <v>12</v>
      </c>
      <c r="E15" s="34">
        <v>841</v>
      </c>
      <c r="F15" s="30">
        <f t="shared" si="0"/>
        <v>925.1</v>
      </c>
      <c r="G15" s="118" t="e">
        <f t="shared" si="5"/>
        <v>#REF!</v>
      </c>
      <c r="H15" s="127">
        <v>0</v>
      </c>
      <c r="I15" s="128">
        <f t="shared" si="2"/>
        <v>0</v>
      </c>
      <c r="J15" s="121">
        <f t="shared" si="3"/>
        <v>0</v>
      </c>
      <c r="K15" s="120">
        <f t="shared" si="4"/>
        <v>2775300</v>
      </c>
      <c r="L15" s="4" t="s">
        <v>43</v>
      </c>
      <c r="P15" s="2"/>
    </row>
    <row r="16" spans="1:17" ht="16.5" x14ac:dyDescent="0.3">
      <c r="A16" s="29">
        <v>14</v>
      </c>
      <c r="B16" s="34">
        <v>1103</v>
      </c>
      <c r="C16" s="34">
        <v>11</v>
      </c>
      <c r="D16" s="34" t="s">
        <v>12</v>
      </c>
      <c r="E16" s="34">
        <v>840</v>
      </c>
      <c r="F16" s="30">
        <f t="shared" si="0"/>
        <v>924.00000000000011</v>
      </c>
      <c r="G16" s="118" t="e">
        <f>#REF!</f>
        <v>#REF!</v>
      </c>
      <c r="H16" s="127">
        <v>0</v>
      </c>
      <c r="I16" s="128">
        <f t="shared" si="2"/>
        <v>0</v>
      </c>
      <c r="J16" s="121">
        <f t="shared" si="3"/>
        <v>0</v>
      </c>
      <c r="K16" s="120">
        <f t="shared" si="4"/>
        <v>2772000.0000000005</v>
      </c>
      <c r="L16" s="4" t="s">
        <v>43</v>
      </c>
      <c r="P16" s="2"/>
    </row>
    <row r="17" spans="1:20" ht="16.5" x14ac:dyDescent="0.3">
      <c r="A17" s="29">
        <v>15</v>
      </c>
      <c r="B17" s="34">
        <v>1104</v>
      </c>
      <c r="C17" s="34">
        <v>11</v>
      </c>
      <c r="D17" s="34" t="s">
        <v>12</v>
      </c>
      <c r="E17" s="34">
        <v>841</v>
      </c>
      <c r="F17" s="30">
        <f t="shared" si="0"/>
        <v>925.1</v>
      </c>
      <c r="G17" s="118" t="e">
        <f t="shared" si="5"/>
        <v>#REF!</v>
      </c>
      <c r="H17" s="127">
        <v>0</v>
      </c>
      <c r="I17" s="128">
        <f t="shared" si="2"/>
        <v>0</v>
      </c>
      <c r="J17" s="121">
        <f t="shared" si="3"/>
        <v>0</v>
      </c>
      <c r="K17" s="120">
        <f t="shared" si="4"/>
        <v>2775300</v>
      </c>
      <c r="L17" s="4" t="s">
        <v>43</v>
      </c>
      <c r="P17" s="2"/>
    </row>
    <row r="18" spans="1:20" ht="16.5" x14ac:dyDescent="0.3">
      <c r="A18" s="29">
        <v>16</v>
      </c>
      <c r="B18" s="34">
        <v>1203</v>
      </c>
      <c r="C18" s="34">
        <v>12</v>
      </c>
      <c r="D18" s="34" t="s">
        <v>12</v>
      </c>
      <c r="E18" s="34">
        <v>840</v>
      </c>
      <c r="F18" s="30">
        <f t="shared" si="0"/>
        <v>924.00000000000011</v>
      </c>
      <c r="G18" s="118" t="e">
        <f>#REF!</f>
        <v>#REF!</v>
      </c>
      <c r="H18" s="127">
        <v>0</v>
      </c>
      <c r="I18" s="128">
        <f t="shared" si="2"/>
        <v>0</v>
      </c>
      <c r="J18" s="121">
        <f t="shared" si="3"/>
        <v>0</v>
      </c>
      <c r="K18" s="120">
        <f t="shared" si="4"/>
        <v>2772000.0000000005</v>
      </c>
      <c r="L18" s="4" t="s">
        <v>43</v>
      </c>
      <c r="P18" s="2"/>
    </row>
    <row r="19" spans="1:20" ht="16.5" x14ac:dyDescent="0.3">
      <c r="A19" s="29">
        <v>17</v>
      </c>
      <c r="B19" s="34">
        <v>1204</v>
      </c>
      <c r="C19" s="34">
        <v>12</v>
      </c>
      <c r="D19" s="34" t="s">
        <v>12</v>
      </c>
      <c r="E19" s="34">
        <v>841</v>
      </c>
      <c r="F19" s="30">
        <f t="shared" si="0"/>
        <v>925.1</v>
      </c>
      <c r="G19" s="118" t="e">
        <f t="shared" si="5"/>
        <v>#REF!</v>
      </c>
      <c r="H19" s="127">
        <v>0</v>
      </c>
      <c r="I19" s="128">
        <f t="shared" si="2"/>
        <v>0</v>
      </c>
      <c r="J19" s="121">
        <f t="shared" si="3"/>
        <v>0</v>
      </c>
      <c r="K19" s="120">
        <f t="shared" si="4"/>
        <v>2775300</v>
      </c>
      <c r="L19" s="4" t="s">
        <v>43</v>
      </c>
      <c r="P19" s="2"/>
    </row>
    <row r="20" spans="1:20" ht="16.5" x14ac:dyDescent="0.3">
      <c r="A20" s="29">
        <v>18</v>
      </c>
      <c r="B20" s="34">
        <v>1303</v>
      </c>
      <c r="C20" s="34">
        <v>13</v>
      </c>
      <c r="D20" s="34" t="s">
        <v>12</v>
      </c>
      <c r="E20" s="34">
        <v>840</v>
      </c>
      <c r="F20" s="30">
        <f t="shared" si="0"/>
        <v>924.00000000000011</v>
      </c>
      <c r="G20" s="118" t="e">
        <f>#REF!</f>
        <v>#REF!</v>
      </c>
      <c r="H20" s="127">
        <v>0</v>
      </c>
      <c r="I20" s="128">
        <f t="shared" si="2"/>
        <v>0</v>
      </c>
      <c r="J20" s="121">
        <f t="shared" si="3"/>
        <v>0</v>
      </c>
      <c r="K20" s="120">
        <f t="shared" si="4"/>
        <v>2772000.0000000005</v>
      </c>
      <c r="L20" s="4" t="s">
        <v>43</v>
      </c>
      <c r="P20" s="2"/>
    </row>
    <row r="21" spans="1:20" ht="16.5" x14ac:dyDescent="0.3">
      <c r="A21" s="29">
        <v>19</v>
      </c>
      <c r="B21" s="34">
        <v>1304</v>
      </c>
      <c r="C21" s="34">
        <v>13</v>
      </c>
      <c r="D21" s="34" t="s">
        <v>12</v>
      </c>
      <c r="E21" s="34">
        <v>841</v>
      </c>
      <c r="F21" s="30">
        <f t="shared" si="0"/>
        <v>925.1</v>
      </c>
      <c r="G21" s="118" t="e">
        <f t="shared" si="5"/>
        <v>#REF!</v>
      </c>
      <c r="H21" s="127">
        <v>0</v>
      </c>
      <c r="I21" s="128">
        <f t="shared" si="2"/>
        <v>0</v>
      </c>
      <c r="J21" s="121">
        <f t="shared" si="3"/>
        <v>0</v>
      </c>
      <c r="K21" s="120">
        <f t="shared" si="4"/>
        <v>2775300</v>
      </c>
      <c r="L21" s="4" t="s">
        <v>43</v>
      </c>
      <c r="P21" s="2"/>
    </row>
    <row r="22" spans="1:20" ht="16.5" x14ac:dyDescent="0.3">
      <c r="A22" s="29">
        <v>20</v>
      </c>
      <c r="B22" s="34">
        <v>1403</v>
      </c>
      <c r="C22" s="34">
        <v>14</v>
      </c>
      <c r="D22" s="34" t="s">
        <v>12</v>
      </c>
      <c r="E22" s="34">
        <v>840</v>
      </c>
      <c r="F22" s="30">
        <f t="shared" si="0"/>
        <v>924.00000000000011</v>
      </c>
      <c r="G22" s="118" t="e">
        <f>#REF!</f>
        <v>#REF!</v>
      </c>
      <c r="H22" s="127">
        <v>0</v>
      </c>
      <c r="I22" s="128">
        <f t="shared" si="2"/>
        <v>0</v>
      </c>
      <c r="J22" s="121">
        <f t="shared" si="3"/>
        <v>0</v>
      </c>
      <c r="K22" s="120">
        <f t="shared" si="4"/>
        <v>2772000.0000000005</v>
      </c>
      <c r="L22" s="4" t="s">
        <v>43</v>
      </c>
      <c r="P22" s="2"/>
    </row>
    <row r="23" spans="1:20" ht="16.5" x14ac:dyDescent="0.3">
      <c r="A23" s="29">
        <v>21</v>
      </c>
      <c r="B23" s="34">
        <v>1404</v>
      </c>
      <c r="C23" s="34">
        <v>14</v>
      </c>
      <c r="D23" s="34" t="s">
        <v>12</v>
      </c>
      <c r="E23" s="34">
        <v>841</v>
      </c>
      <c r="F23" s="30">
        <f t="shared" si="0"/>
        <v>925.1</v>
      </c>
      <c r="G23" s="118" t="e">
        <f t="shared" si="5"/>
        <v>#REF!</v>
      </c>
      <c r="H23" s="127">
        <v>0</v>
      </c>
      <c r="I23" s="128">
        <f t="shared" si="2"/>
        <v>0</v>
      </c>
      <c r="J23" s="121">
        <f t="shared" si="3"/>
        <v>0</v>
      </c>
      <c r="K23" s="120">
        <f t="shared" si="4"/>
        <v>2775300</v>
      </c>
      <c r="L23" s="4" t="s">
        <v>43</v>
      </c>
      <c r="P23" s="2"/>
    </row>
    <row r="24" spans="1:20" ht="16.5" x14ac:dyDescent="0.3">
      <c r="A24" s="147" t="s">
        <v>3</v>
      </c>
      <c r="B24" s="148"/>
      <c r="C24" s="148"/>
      <c r="D24" s="148"/>
      <c r="E24" s="42">
        <f>SUM(E3:E23)</f>
        <v>17651</v>
      </c>
      <c r="F24" s="42">
        <f>SUM(F3:F23)</f>
        <v>19416.100000000002</v>
      </c>
      <c r="G24" s="118"/>
      <c r="H24" s="129" t="e">
        <f>SUM(H3:H23)</f>
        <v>#REF!</v>
      </c>
      <c r="I24" s="129" t="e">
        <f>SUM(I3:I23)</f>
        <v>#REF!</v>
      </c>
      <c r="J24" s="113"/>
      <c r="K24" s="129">
        <f>SUM(K3:K23)</f>
        <v>58248300</v>
      </c>
      <c r="L24" s="4"/>
      <c r="P24" s="2"/>
    </row>
    <row r="25" spans="1:20" ht="16.5" x14ac:dyDescent="0.3">
      <c r="L25" s="4"/>
      <c r="P25" s="2"/>
    </row>
    <row r="26" spans="1:20" ht="16.5" x14ac:dyDescent="0.3">
      <c r="L26" s="4"/>
      <c r="P26" s="2"/>
    </row>
    <row r="27" spans="1:20" ht="19.5" customHeight="1" x14ac:dyDescent="0.3">
      <c r="A27" s="144" t="s">
        <v>15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4"/>
      <c r="P27" s="2"/>
    </row>
    <row r="28" spans="1:20" ht="47.25" customHeight="1" x14ac:dyDescent="0.25">
      <c r="A28" s="32" t="s">
        <v>1</v>
      </c>
      <c r="B28" s="32" t="s">
        <v>0</v>
      </c>
      <c r="C28" s="33" t="s">
        <v>2</v>
      </c>
      <c r="D28" s="33" t="s">
        <v>16</v>
      </c>
      <c r="E28" s="33" t="s">
        <v>17</v>
      </c>
      <c r="F28" s="33" t="s">
        <v>11</v>
      </c>
      <c r="G28" s="115" t="s">
        <v>46</v>
      </c>
      <c r="H28" s="116" t="s">
        <v>47</v>
      </c>
      <c r="I28" s="126" t="s">
        <v>48</v>
      </c>
      <c r="J28" s="117" t="s">
        <v>49</v>
      </c>
      <c r="K28" s="117" t="s">
        <v>50</v>
      </c>
      <c r="L28" s="5" t="s">
        <v>41</v>
      </c>
      <c r="P28" s="2"/>
    </row>
    <row r="29" spans="1:20" ht="16.5" x14ac:dyDescent="0.3">
      <c r="A29" s="145" t="s">
        <v>3</v>
      </c>
      <c r="B29" s="145"/>
      <c r="C29" s="145"/>
      <c r="D29" s="145"/>
      <c r="E29" s="35" t="e">
        <f>SUM(#REF!)</f>
        <v>#REF!</v>
      </c>
      <c r="F29" s="35" t="e">
        <f>SUM(#REF!)</f>
        <v>#REF!</v>
      </c>
      <c r="G29" s="125"/>
      <c r="H29" s="132" t="e">
        <f>SUM(#REF!)</f>
        <v>#REF!</v>
      </c>
      <c r="I29" s="124" t="e">
        <f>SUM(#REF!)</f>
        <v>#REF!</v>
      </c>
      <c r="J29" s="133"/>
      <c r="K29" s="124" t="e">
        <f>SUM(#REF!)</f>
        <v>#REF!</v>
      </c>
      <c r="L29" s="112"/>
      <c r="P29" s="2"/>
      <c r="S29" s="4"/>
      <c r="T29" s="4"/>
    </row>
    <row r="30" spans="1:20" ht="16.5" x14ac:dyDescent="0.3">
      <c r="A30" s="83"/>
      <c r="B30" s="80"/>
      <c r="C30" s="84"/>
      <c r="D30" s="84"/>
      <c r="E30" s="84"/>
      <c r="F30" s="84"/>
      <c r="G30" s="134"/>
      <c r="H30" s="135"/>
      <c r="I30" s="136"/>
      <c r="J30" s="137"/>
      <c r="K30" s="138"/>
      <c r="L30" s="4"/>
      <c r="P30" s="2"/>
    </row>
    <row r="31" spans="1:20" ht="16.5" x14ac:dyDescent="0.3">
      <c r="A31" s="83"/>
      <c r="B31" s="80"/>
      <c r="C31" s="84"/>
      <c r="D31" s="84"/>
      <c r="E31" s="84"/>
      <c r="F31" s="84"/>
      <c r="G31" s="134"/>
      <c r="H31" s="135"/>
      <c r="I31" s="136"/>
      <c r="J31" s="137"/>
      <c r="K31" s="138"/>
      <c r="L31" s="4"/>
      <c r="P31" s="2"/>
    </row>
    <row r="32" spans="1:20" ht="16.5" x14ac:dyDescent="0.3">
      <c r="A32" s="83"/>
      <c r="B32" s="80"/>
      <c r="C32" s="84"/>
      <c r="D32" s="84"/>
      <c r="E32" s="84"/>
      <c r="F32" s="84"/>
      <c r="G32" s="134"/>
      <c r="H32" s="135"/>
      <c r="I32" s="136"/>
      <c r="J32" s="137"/>
      <c r="K32" s="138"/>
      <c r="L32" s="4"/>
      <c r="P32" s="2"/>
    </row>
    <row r="33" spans="1:16" ht="16.5" x14ac:dyDescent="0.3">
      <c r="A33" s="83"/>
      <c r="B33" s="80"/>
      <c r="C33" s="84"/>
      <c r="D33" s="84"/>
      <c r="E33" s="84"/>
      <c r="F33" s="84"/>
      <c r="G33" s="134"/>
      <c r="H33" s="135"/>
      <c r="I33" s="136"/>
      <c r="J33" s="137"/>
      <c r="K33" s="138"/>
      <c r="L33" s="4"/>
      <c r="P33" s="2"/>
    </row>
    <row r="34" spans="1:16" ht="16.5" x14ac:dyDescent="0.3">
      <c r="A34" s="83"/>
      <c r="B34" s="80"/>
      <c r="C34" s="84"/>
      <c r="D34" s="84"/>
      <c r="E34" s="84"/>
      <c r="F34" s="84"/>
      <c r="G34" s="134"/>
      <c r="H34" s="135"/>
      <c r="I34" s="136"/>
      <c r="J34" s="137"/>
      <c r="K34" s="138"/>
      <c r="L34" s="4"/>
      <c r="P34" s="2"/>
    </row>
    <row r="35" spans="1:16" ht="16.5" x14ac:dyDescent="0.3">
      <c r="A35" s="83"/>
      <c r="B35" s="80"/>
      <c r="C35" s="84"/>
      <c r="D35" s="84"/>
      <c r="E35" s="84"/>
      <c r="F35" s="84"/>
      <c r="G35" s="134"/>
      <c r="H35" s="135"/>
      <c r="I35" s="136"/>
      <c r="J35" s="137"/>
      <c r="K35" s="138"/>
      <c r="L35" s="4"/>
      <c r="P35" s="2"/>
    </row>
    <row r="36" spans="1:16" ht="16.5" x14ac:dyDescent="0.3">
      <c r="A36" s="83"/>
      <c r="B36" s="80"/>
      <c r="C36" s="84"/>
      <c r="D36" s="84"/>
      <c r="E36" s="84"/>
      <c r="F36" s="84"/>
      <c r="G36" s="134"/>
      <c r="H36" s="135"/>
      <c r="I36" s="136"/>
      <c r="J36" s="137"/>
      <c r="K36" s="138"/>
      <c r="L36" s="4"/>
      <c r="P36" s="2"/>
    </row>
    <row r="37" spans="1:16" ht="16.5" x14ac:dyDescent="0.3">
      <c r="A37" s="83"/>
      <c r="B37" s="80"/>
      <c r="C37" s="84"/>
      <c r="D37" s="84"/>
      <c r="E37" s="84"/>
      <c r="F37" s="84"/>
      <c r="G37" s="134"/>
      <c r="H37" s="135"/>
      <c r="I37" s="136"/>
      <c r="J37" s="137"/>
      <c r="K37" s="138"/>
      <c r="L37" s="4"/>
      <c r="P37" s="2"/>
    </row>
    <row r="38" spans="1:16" ht="16.5" x14ac:dyDescent="0.3">
      <c r="A38" s="83"/>
      <c r="B38" s="80"/>
      <c r="C38" s="84"/>
      <c r="D38" s="84"/>
      <c r="E38" s="84"/>
      <c r="F38" s="84"/>
      <c r="G38" s="134"/>
      <c r="H38" s="135"/>
      <c r="I38" s="136"/>
      <c r="J38" s="137"/>
      <c r="K38" s="138"/>
      <c r="L38" s="4"/>
      <c r="P38" s="2"/>
    </row>
    <row r="39" spans="1:16" ht="16.5" x14ac:dyDescent="0.3">
      <c r="A39" s="83"/>
      <c r="B39" s="80"/>
      <c r="C39" s="84"/>
      <c r="D39" s="84"/>
      <c r="E39" s="84"/>
      <c r="F39" s="84"/>
      <c r="G39" s="134"/>
      <c r="H39" s="135"/>
      <c r="I39" s="136"/>
      <c r="J39" s="137"/>
      <c r="K39" s="138"/>
      <c r="L39" s="4"/>
      <c r="M39" s="7"/>
      <c r="N39" s="7"/>
      <c r="P39" s="2"/>
    </row>
    <row r="40" spans="1:16" ht="16.5" x14ac:dyDescent="0.3">
      <c r="A40" s="83"/>
      <c r="B40" s="80"/>
      <c r="C40" s="84"/>
      <c r="D40" s="84"/>
      <c r="E40" s="84"/>
      <c r="F40" s="84"/>
      <c r="G40" s="134"/>
      <c r="H40" s="135"/>
      <c r="I40" s="136"/>
      <c r="J40" s="137"/>
      <c r="K40" s="138"/>
      <c r="L40" s="4"/>
      <c r="M40" s="7"/>
      <c r="N40" s="7"/>
      <c r="P40" s="2"/>
    </row>
    <row r="41" spans="1:16" ht="16.5" x14ac:dyDescent="0.3">
      <c r="A41" s="83"/>
      <c r="B41" s="80"/>
      <c r="C41" s="84"/>
      <c r="D41" s="84"/>
      <c r="E41" s="84"/>
      <c r="F41" s="84"/>
      <c r="G41" s="134"/>
      <c r="H41" s="135"/>
      <c r="I41" s="136"/>
      <c r="J41" s="137"/>
      <c r="K41" s="138"/>
      <c r="L41" s="4"/>
      <c r="M41" s="7"/>
      <c r="N41" s="7"/>
      <c r="P41" s="2"/>
    </row>
    <row r="42" spans="1:16" ht="16.5" x14ac:dyDescent="0.3">
      <c r="A42" s="83"/>
      <c r="B42" s="80"/>
      <c r="C42" s="84"/>
      <c r="D42" s="84"/>
      <c r="E42" s="84"/>
      <c r="F42" s="84"/>
      <c r="G42" s="134"/>
      <c r="H42" s="135"/>
      <c r="I42" s="136"/>
      <c r="J42" s="137"/>
      <c r="K42" s="138"/>
      <c r="L42" s="4"/>
      <c r="M42" s="7"/>
      <c r="N42" s="7"/>
      <c r="P42" s="2"/>
    </row>
    <row r="43" spans="1:16" x14ac:dyDescent="0.25">
      <c r="A43" s="83"/>
      <c r="B43" s="80"/>
      <c r="C43" s="84"/>
      <c r="D43" s="84"/>
      <c r="E43" s="84"/>
      <c r="F43" s="84"/>
      <c r="G43" s="134"/>
      <c r="H43" s="135"/>
      <c r="I43" s="136"/>
      <c r="J43" s="137"/>
      <c r="K43" s="138"/>
    </row>
    <row r="44" spans="1:16" x14ac:dyDescent="0.25">
      <c r="A44" s="83"/>
      <c r="B44" s="80"/>
      <c r="C44" s="84"/>
      <c r="D44" s="84"/>
      <c r="E44" s="84"/>
      <c r="F44" s="84"/>
      <c r="G44" s="134"/>
      <c r="H44" s="135"/>
      <c r="I44" s="136"/>
      <c r="J44" s="137"/>
      <c r="K44" s="138"/>
    </row>
    <row r="45" spans="1:16" x14ac:dyDescent="0.25">
      <c r="A45" s="83"/>
      <c r="B45" s="80"/>
      <c r="C45" s="84"/>
      <c r="D45" s="84"/>
      <c r="E45" s="84"/>
      <c r="F45" s="84"/>
      <c r="G45" s="134"/>
      <c r="H45" s="135"/>
      <c r="I45" s="136"/>
      <c r="J45" s="137"/>
      <c r="K45" s="138"/>
    </row>
    <row r="46" spans="1:16" x14ac:dyDescent="0.25">
      <c r="A46" s="83"/>
      <c r="B46" s="80"/>
      <c r="C46" s="84"/>
      <c r="D46" s="84"/>
      <c r="E46" s="84"/>
      <c r="F46" s="84"/>
      <c r="G46" s="134"/>
      <c r="H46" s="135"/>
      <c r="I46" s="136"/>
      <c r="J46" s="137"/>
      <c r="K46" s="138"/>
    </row>
    <row r="47" spans="1:16" x14ac:dyDescent="0.25">
      <c r="A47" s="83"/>
      <c r="B47" s="80"/>
      <c r="C47" s="84"/>
      <c r="D47" s="84"/>
      <c r="E47" s="84"/>
      <c r="F47" s="84"/>
      <c r="G47" s="134"/>
      <c r="H47" s="135"/>
      <c r="I47" s="136"/>
      <c r="J47" s="137"/>
      <c r="K47" s="138"/>
    </row>
    <row r="48" spans="1:16" x14ac:dyDescent="0.25">
      <c r="A48" s="83"/>
      <c r="B48" s="80"/>
      <c r="C48" s="84"/>
      <c r="D48" s="84"/>
      <c r="E48" s="84"/>
      <c r="F48" s="84"/>
      <c r="G48" s="134"/>
      <c r="H48" s="135"/>
      <c r="I48" s="136"/>
      <c r="J48" s="137"/>
      <c r="K48" s="138"/>
    </row>
    <row r="49" spans="1:27" x14ac:dyDescent="0.25">
      <c r="A49" s="83"/>
      <c r="B49" s="80"/>
      <c r="C49" s="84"/>
      <c r="D49" s="84"/>
      <c r="E49" s="84"/>
      <c r="F49" s="84"/>
      <c r="G49" s="134"/>
      <c r="H49" s="135"/>
      <c r="I49" s="136"/>
      <c r="J49" s="137"/>
      <c r="K49" s="138"/>
    </row>
    <row r="50" spans="1:27" x14ac:dyDescent="0.25">
      <c r="A50" s="83"/>
      <c r="B50" s="80"/>
      <c r="C50" s="84"/>
      <c r="D50" s="84"/>
      <c r="E50" s="84"/>
      <c r="F50" s="84"/>
      <c r="G50" s="134"/>
      <c r="H50" s="135"/>
      <c r="I50" s="136"/>
      <c r="J50" s="137"/>
      <c r="K50" s="138"/>
    </row>
    <row r="51" spans="1:27" x14ac:dyDescent="0.25">
      <c r="A51" s="83"/>
      <c r="B51" s="80"/>
      <c r="C51" s="84"/>
      <c r="D51" s="84"/>
      <c r="E51" s="84"/>
      <c r="F51" s="84"/>
      <c r="G51" s="134"/>
      <c r="H51" s="135"/>
      <c r="I51" s="136"/>
      <c r="J51" s="137"/>
      <c r="K51" s="138"/>
    </row>
    <row r="52" spans="1:27" x14ac:dyDescent="0.25">
      <c r="A52" s="85"/>
      <c r="B52" s="86"/>
      <c r="C52" s="85"/>
      <c r="D52" s="85"/>
      <c r="E52" s="87"/>
      <c r="F52" s="87"/>
      <c r="G52" s="139"/>
      <c r="H52" s="140"/>
      <c r="I52" s="140"/>
      <c r="J52" s="137"/>
      <c r="K52" s="141"/>
    </row>
    <row r="61" spans="1:27" s="76" customFormat="1" x14ac:dyDescent="0.25">
      <c r="B61" s="80"/>
      <c r="C61" s="80"/>
      <c r="E61" s="78"/>
      <c r="F61" s="36"/>
      <c r="G61" s="130"/>
      <c r="H61" s="130"/>
      <c r="I61" s="130"/>
      <c r="J61" s="130"/>
      <c r="K61" s="130"/>
      <c r="L61"/>
      <c r="M61"/>
      <c r="N61"/>
      <c r="O61"/>
      <c r="P61" s="1"/>
      <c r="Q61"/>
      <c r="R61"/>
      <c r="S61"/>
      <c r="T61"/>
      <c r="U61"/>
      <c r="V61"/>
      <c r="W61"/>
      <c r="X61"/>
      <c r="Y61"/>
      <c r="Z61"/>
      <c r="AA61"/>
    </row>
    <row r="62" spans="1:27" s="76" customFormat="1" x14ac:dyDescent="0.25">
      <c r="B62" s="80"/>
      <c r="C62" s="80"/>
      <c r="E62" s="78"/>
      <c r="F62" s="36"/>
      <c r="G62" s="130"/>
      <c r="H62" s="130"/>
      <c r="I62" s="130"/>
      <c r="J62" s="130"/>
      <c r="K62" s="130"/>
      <c r="L62"/>
      <c r="M62"/>
      <c r="N62"/>
      <c r="O62"/>
      <c r="P62" s="1"/>
      <c r="Q62"/>
      <c r="R62"/>
      <c r="S62"/>
      <c r="T62"/>
      <c r="U62"/>
      <c r="V62"/>
      <c r="W62"/>
      <c r="X62"/>
      <c r="Y62"/>
      <c r="Z62"/>
      <c r="AA62"/>
    </row>
    <row r="63" spans="1:27" s="76" customFormat="1" x14ac:dyDescent="0.25">
      <c r="B63" s="80"/>
      <c r="C63" s="80"/>
      <c r="E63" s="78"/>
      <c r="F63" s="36"/>
      <c r="G63" s="130"/>
      <c r="H63" s="130"/>
      <c r="I63" s="130"/>
      <c r="J63" s="130"/>
      <c r="K63" s="130"/>
      <c r="L63"/>
      <c r="M63"/>
      <c r="N63"/>
      <c r="O63"/>
      <c r="P63" s="1"/>
      <c r="Q63"/>
      <c r="R63"/>
      <c r="S63"/>
      <c r="T63"/>
      <c r="U63"/>
      <c r="V63"/>
      <c r="W63"/>
      <c r="X63"/>
      <c r="Y63"/>
      <c r="Z63"/>
      <c r="AA63"/>
    </row>
    <row r="64" spans="1:27" s="76" customFormat="1" x14ac:dyDescent="0.25">
      <c r="B64" s="80"/>
      <c r="C64" s="80"/>
      <c r="E64" s="78"/>
      <c r="F64" s="36"/>
      <c r="G64" s="130"/>
      <c r="H64" s="130"/>
      <c r="I64" s="130"/>
      <c r="J64" s="130"/>
      <c r="K64" s="130"/>
      <c r="L64"/>
      <c r="M64"/>
      <c r="N64"/>
      <c r="O64"/>
      <c r="P64" s="1"/>
      <c r="Q64"/>
      <c r="R64"/>
      <c r="S64"/>
      <c r="T64"/>
      <c r="U64"/>
      <c r="V64"/>
      <c r="W64"/>
      <c r="X64"/>
      <c r="Y64"/>
      <c r="Z64"/>
      <c r="AA64"/>
    </row>
    <row r="65" spans="2:27" s="76" customFormat="1" x14ac:dyDescent="0.25">
      <c r="B65" s="80"/>
      <c r="C65" s="80"/>
      <c r="E65" s="78"/>
      <c r="F65" s="36"/>
      <c r="G65" s="130"/>
      <c r="H65" s="130"/>
      <c r="I65" s="130"/>
      <c r="J65" s="130"/>
      <c r="K65" s="130"/>
      <c r="L65"/>
      <c r="M65"/>
      <c r="N65"/>
      <c r="O65"/>
      <c r="P65" s="1"/>
      <c r="Q65"/>
      <c r="R65"/>
      <c r="S65"/>
      <c r="T65"/>
      <c r="U65"/>
      <c r="V65"/>
      <c r="W65"/>
      <c r="X65"/>
      <c r="Y65"/>
      <c r="Z65"/>
      <c r="AA65"/>
    </row>
    <row r="66" spans="2:27" s="76" customFormat="1" x14ac:dyDescent="0.25">
      <c r="B66" s="80"/>
      <c r="C66" s="80"/>
      <c r="E66" s="78"/>
      <c r="F66" s="36"/>
      <c r="G66" s="130"/>
      <c r="H66" s="130"/>
      <c r="I66" s="130"/>
      <c r="J66" s="130"/>
      <c r="K66" s="130"/>
      <c r="L66"/>
      <c r="M66"/>
      <c r="N66"/>
      <c r="O66"/>
      <c r="P66" s="1"/>
      <c r="Q66"/>
      <c r="R66"/>
      <c r="S66"/>
      <c r="T66"/>
      <c r="U66"/>
      <c r="V66"/>
      <c r="W66"/>
      <c r="X66"/>
      <c r="Y66"/>
      <c r="Z66"/>
      <c r="AA66"/>
    </row>
    <row r="67" spans="2:27" s="76" customFormat="1" x14ac:dyDescent="0.25">
      <c r="B67" s="80"/>
      <c r="C67" s="80"/>
      <c r="E67" s="78"/>
      <c r="F67" s="36"/>
      <c r="G67" s="130"/>
      <c r="H67" s="130"/>
      <c r="I67" s="130"/>
      <c r="J67" s="130"/>
      <c r="K67" s="130"/>
      <c r="L67"/>
      <c r="M67"/>
      <c r="N67"/>
      <c r="O67"/>
      <c r="P67" s="1"/>
      <c r="Q67"/>
      <c r="R67"/>
      <c r="S67"/>
      <c r="T67"/>
      <c r="U67"/>
      <c r="V67"/>
      <c r="W67"/>
      <c r="X67"/>
      <c r="Y67"/>
      <c r="Z67"/>
      <c r="AA67"/>
    </row>
    <row r="68" spans="2:27" s="76" customFormat="1" x14ac:dyDescent="0.25">
      <c r="B68" s="80"/>
      <c r="C68" s="80"/>
      <c r="E68" s="78"/>
      <c r="F68" s="36"/>
      <c r="G68" s="130"/>
      <c r="H68" s="130"/>
      <c r="I68" s="130"/>
      <c r="J68" s="130"/>
      <c r="K68" s="130"/>
      <c r="L68"/>
      <c r="M68"/>
      <c r="N68"/>
      <c r="O68"/>
      <c r="P68" s="1"/>
      <c r="Q68"/>
      <c r="R68"/>
      <c r="S68"/>
      <c r="T68"/>
      <c r="U68"/>
      <c r="V68"/>
      <c r="W68"/>
      <c r="X68"/>
      <c r="Y68"/>
      <c r="Z68"/>
      <c r="AA68"/>
    </row>
    <row r="69" spans="2:27" s="76" customFormat="1" x14ac:dyDescent="0.25">
      <c r="B69" s="80"/>
      <c r="C69" s="80"/>
      <c r="E69" s="78"/>
      <c r="F69" s="36"/>
      <c r="G69" s="130"/>
      <c r="H69" s="130"/>
      <c r="I69" s="130"/>
      <c r="J69" s="130"/>
      <c r="K69" s="130"/>
      <c r="L69"/>
      <c r="M69"/>
      <c r="N69"/>
      <c r="O69"/>
      <c r="P69" s="1"/>
      <c r="Q69"/>
      <c r="R69"/>
      <c r="S69"/>
      <c r="T69"/>
      <c r="U69"/>
      <c r="V69"/>
      <c r="W69"/>
      <c r="X69"/>
      <c r="Y69"/>
      <c r="Z69"/>
      <c r="AA69"/>
    </row>
    <row r="70" spans="2:27" s="76" customFormat="1" x14ac:dyDescent="0.25">
      <c r="B70" s="80"/>
      <c r="C70" s="80"/>
      <c r="E70" s="78"/>
      <c r="F70" s="36"/>
      <c r="G70" s="130"/>
      <c r="H70" s="130"/>
      <c r="I70" s="130"/>
      <c r="J70" s="130"/>
      <c r="K70" s="130"/>
      <c r="L70"/>
      <c r="M70"/>
      <c r="N70"/>
      <c r="O70"/>
      <c r="P70" s="1"/>
      <c r="Q70"/>
      <c r="R70"/>
      <c r="S70"/>
      <c r="T70"/>
      <c r="U70"/>
      <c r="V70"/>
      <c r="W70"/>
      <c r="X70"/>
      <c r="Y70"/>
      <c r="Z70"/>
      <c r="AA70"/>
    </row>
    <row r="71" spans="2:27" s="76" customFormat="1" x14ac:dyDescent="0.25">
      <c r="B71" s="80"/>
      <c r="C71" s="80"/>
      <c r="E71" s="78"/>
      <c r="F71" s="36"/>
      <c r="G71" s="130"/>
      <c r="H71" s="130"/>
      <c r="I71" s="130"/>
      <c r="J71" s="130"/>
      <c r="K71" s="130"/>
      <c r="L71"/>
      <c r="M71"/>
      <c r="N71"/>
      <c r="O71"/>
      <c r="P71" s="1"/>
      <c r="Q71"/>
      <c r="R71"/>
      <c r="S71"/>
      <c r="T71"/>
      <c r="U71"/>
      <c r="V71"/>
      <c r="W71"/>
      <c r="X71"/>
      <c r="Y71"/>
      <c r="Z71"/>
      <c r="AA71"/>
    </row>
    <row r="72" spans="2:27" s="76" customFormat="1" x14ac:dyDescent="0.25">
      <c r="B72" s="80"/>
      <c r="C72" s="80"/>
      <c r="E72" s="78"/>
      <c r="F72" s="36"/>
      <c r="G72" s="130"/>
      <c r="H72" s="130"/>
      <c r="I72" s="130"/>
      <c r="J72" s="130"/>
      <c r="K72" s="130"/>
      <c r="L72"/>
      <c r="M72"/>
      <c r="N72"/>
      <c r="O72"/>
      <c r="P72" s="1"/>
      <c r="Q72"/>
      <c r="R72"/>
      <c r="S72"/>
      <c r="T72"/>
      <c r="U72"/>
      <c r="V72"/>
      <c r="W72"/>
      <c r="X72"/>
      <c r="Y72"/>
      <c r="Z72"/>
      <c r="AA72"/>
    </row>
    <row r="73" spans="2:27" s="76" customFormat="1" x14ac:dyDescent="0.25">
      <c r="B73" s="80"/>
      <c r="C73" s="80"/>
      <c r="E73" s="78"/>
      <c r="F73" s="36"/>
      <c r="G73" s="130"/>
      <c r="H73" s="130"/>
      <c r="I73" s="130"/>
      <c r="J73" s="130"/>
      <c r="K73" s="130"/>
      <c r="L73"/>
      <c r="M73"/>
      <c r="N73"/>
      <c r="O73"/>
      <c r="P73" s="1"/>
      <c r="Q73"/>
      <c r="R73"/>
      <c r="S73"/>
      <c r="T73"/>
      <c r="U73"/>
      <c r="V73"/>
      <c r="W73"/>
      <c r="X73"/>
      <c r="Y73"/>
      <c r="Z73"/>
      <c r="AA73"/>
    </row>
    <row r="74" spans="2:27" s="76" customFormat="1" x14ac:dyDescent="0.25">
      <c r="B74" s="80"/>
      <c r="C74" s="80"/>
      <c r="E74" s="78"/>
      <c r="F74" s="36"/>
      <c r="G74" s="130"/>
      <c r="H74" s="130"/>
      <c r="I74" s="130"/>
      <c r="J74" s="130"/>
      <c r="K74" s="130"/>
      <c r="L74"/>
      <c r="M74"/>
      <c r="N74"/>
      <c r="O74"/>
      <c r="P74" s="1"/>
      <c r="Q74"/>
      <c r="R74"/>
      <c r="S74"/>
      <c r="T74"/>
      <c r="U74"/>
      <c r="V74"/>
      <c r="W74"/>
      <c r="X74"/>
      <c r="Y74"/>
      <c r="Z74"/>
      <c r="AA74"/>
    </row>
    <row r="75" spans="2:27" s="76" customFormat="1" x14ac:dyDescent="0.25">
      <c r="B75" s="80"/>
      <c r="C75" s="80"/>
      <c r="E75" s="78"/>
      <c r="F75" s="36"/>
      <c r="G75" s="130"/>
      <c r="H75" s="130"/>
      <c r="I75" s="130"/>
      <c r="J75" s="130"/>
      <c r="K75" s="130"/>
      <c r="L75"/>
      <c r="M75"/>
      <c r="N75"/>
      <c r="O75"/>
      <c r="P75" s="1"/>
      <c r="Q75"/>
      <c r="R75"/>
      <c r="S75"/>
      <c r="T75"/>
      <c r="U75"/>
      <c r="V75"/>
      <c r="W75"/>
      <c r="X75"/>
      <c r="Y75"/>
      <c r="Z75"/>
      <c r="AA75"/>
    </row>
  </sheetData>
  <mergeCells count="4">
    <mergeCell ref="A1:K1"/>
    <mergeCell ref="A24:D24"/>
    <mergeCell ref="A27:K27"/>
    <mergeCell ref="A29:D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B6474-DE54-40DB-875B-65E71889C0DD}">
  <dimension ref="A1:L86"/>
  <sheetViews>
    <sheetView topLeftCell="A64" zoomScale="175" zoomScaleNormal="175" workbookViewId="0">
      <selection activeCell="D75" sqref="D75"/>
    </sheetView>
  </sheetViews>
  <sheetFormatPr defaultRowHeight="16.5" x14ac:dyDescent="0.3"/>
  <cols>
    <col min="1" max="1" width="4.140625" style="46" customWidth="1"/>
    <col min="2" max="2" width="5.85546875" style="47" customWidth="1"/>
    <col min="3" max="3" width="4.7109375" style="46" customWidth="1"/>
    <col min="4" max="4" width="6" style="46" customWidth="1"/>
    <col min="5" max="5" width="7.42578125" style="46" customWidth="1"/>
    <col min="6" max="6" width="6.42578125" style="46" customWidth="1"/>
    <col min="7" max="7" width="7.42578125" style="114" customWidth="1"/>
    <col min="8" max="9" width="12.140625" style="114" bestFit="1" customWidth="1"/>
    <col min="10" max="10" width="9.28515625" style="114" bestFit="1" customWidth="1"/>
    <col min="11" max="11" width="10" style="114" customWidth="1"/>
  </cols>
  <sheetData>
    <row r="1" spans="1:12" ht="15" x14ac:dyDescent="0.25">
      <c r="A1" s="149" t="s">
        <v>14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2" ht="57.75" customHeight="1" x14ac:dyDescent="0.25">
      <c r="A2" s="32" t="s">
        <v>1</v>
      </c>
      <c r="B2" s="32" t="s">
        <v>0</v>
      </c>
      <c r="C2" s="33" t="s">
        <v>2</v>
      </c>
      <c r="D2" s="33" t="s">
        <v>38</v>
      </c>
      <c r="E2" s="33" t="s">
        <v>37</v>
      </c>
      <c r="F2" s="33" t="s">
        <v>11</v>
      </c>
      <c r="G2" s="115" t="s">
        <v>46</v>
      </c>
      <c r="H2" s="116" t="s">
        <v>47</v>
      </c>
      <c r="I2" s="117" t="s">
        <v>48</v>
      </c>
      <c r="J2" s="117" t="s">
        <v>49</v>
      </c>
      <c r="K2" s="117" t="s">
        <v>50</v>
      </c>
      <c r="L2" s="5" t="s">
        <v>41</v>
      </c>
    </row>
    <row r="3" spans="1:12" ht="15" x14ac:dyDescent="0.25">
      <c r="A3" s="29">
        <v>1</v>
      </c>
      <c r="B3" s="41">
        <v>201</v>
      </c>
      <c r="C3" s="30">
        <v>2</v>
      </c>
      <c r="D3" s="34" t="s">
        <v>23</v>
      </c>
      <c r="E3" s="41">
        <v>475.23</v>
      </c>
      <c r="F3" s="30">
        <f t="shared" ref="F3:F4" si="0">E3*1.1</f>
        <v>522.75300000000004</v>
      </c>
      <c r="G3" s="118">
        <v>21800</v>
      </c>
      <c r="H3" s="119">
        <f>E3*G3</f>
        <v>10360014</v>
      </c>
      <c r="I3" s="120">
        <f>ROUND(H3*1.08,0)</f>
        <v>11188815</v>
      </c>
      <c r="J3" s="121">
        <f t="shared" ref="J3" si="1">MROUND((I3*0.03/12),500)</f>
        <v>28000</v>
      </c>
      <c r="K3" s="120">
        <f t="shared" ref="K3" si="2">F3*3000</f>
        <v>1568259.0000000002</v>
      </c>
      <c r="L3" s="108" t="s">
        <v>42</v>
      </c>
    </row>
    <row r="4" spans="1:12" ht="15" x14ac:dyDescent="0.25">
      <c r="A4" s="29">
        <v>2</v>
      </c>
      <c r="B4" s="41">
        <v>202</v>
      </c>
      <c r="C4" s="30">
        <v>2</v>
      </c>
      <c r="D4" s="34" t="s">
        <v>23</v>
      </c>
      <c r="E4" s="41">
        <v>472.86</v>
      </c>
      <c r="F4" s="30">
        <f t="shared" si="0"/>
        <v>520.14600000000007</v>
      </c>
      <c r="G4" s="118">
        <f>G3</f>
        <v>21800</v>
      </c>
      <c r="H4" s="119">
        <f t="shared" ref="H4:H49" si="3">E4*G4</f>
        <v>10308348</v>
      </c>
      <c r="I4" s="120">
        <f t="shared" ref="I4:I50" si="4">ROUND(H4*1.08,0)</f>
        <v>11133016</v>
      </c>
      <c r="J4" s="121">
        <f t="shared" ref="J4:J50" si="5">MROUND((I4*0.03/12),500)</f>
        <v>28000</v>
      </c>
      <c r="K4" s="120">
        <f t="shared" ref="K4:K50" si="6">F4*3000</f>
        <v>1560438.0000000002</v>
      </c>
      <c r="L4" s="108" t="s">
        <v>42</v>
      </c>
    </row>
    <row r="5" spans="1:12" ht="15" x14ac:dyDescent="0.25">
      <c r="A5" s="29">
        <v>3</v>
      </c>
      <c r="B5" s="41">
        <v>203</v>
      </c>
      <c r="C5" s="30">
        <v>2</v>
      </c>
      <c r="D5" s="34" t="s">
        <v>23</v>
      </c>
      <c r="E5" s="41">
        <v>527.87</v>
      </c>
      <c r="F5" s="30">
        <f>E5*1.1</f>
        <v>580.65700000000004</v>
      </c>
      <c r="G5" s="118">
        <f t="shared" ref="G5" si="7">G4</f>
        <v>21800</v>
      </c>
      <c r="H5" s="119">
        <f t="shared" si="3"/>
        <v>11507566</v>
      </c>
      <c r="I5" s="120">
        <f t="shared" si="4"/>
        <v>12428171</v>
      </c>
      <c r="J5" s="121">
        <f t="shared" si="5"/>
        <v>31000</v>
      </c>
      <c r="K5" s="120">
        <f t="shared" si="6"/>
        <v>1741971.0000000002</v>
      </c>
      <c r="L5" s="108" t="s">
        <v>42</v>
      </c>
    </row>
    <row r="6" spans="1:12" ht="15" x14ac:dyDescent="0.25">
      <c r="A6" s="29">
        <v>4</v>
      </c>
      <c r="B6" s="41">
        <v>301</v>
      </c>
      <c r="C6" s="30">
        <v>3</v>
      </c>
      <c r="D6" s="34" t="s">
        <v>23</v>
      </c>
      <c r="E6" s="41">
        <v>475.23</v>
      </c>
      <c r="F6" s="30">
        <f t="shared" ref="F6:F50" si="8">E6*1.1</f>
        <v>522.75300000000004</v>
      </c>
      <c r="G6" s="118">
        <f>G5+80</f>
        <v>21880</v>
      </c>
      <c r="H6" s="119">
        <f t="shared" si="3"/>
        <v>10398032.4</v>
      </c>
      <c r="I6" s="120">
        <f t="shared" si="4"/>
        <v>11229875</v>
      </c>
      <c r="J6" s="121">
        <f t="shared" si="5"/>
        <v>28000</v>
      </c>
      <c r="K6" s="120">
        <f t="shared" si="6"/>
        <v>1568259.0000000002</v>
      </c>
      <c r="L6" s="108" t="s">
        <v>42</v>
      </c>
    </row>
    <row r="7" spans="1:12" ht="15" x14ac:dyDescent="0.25">
      <c r="A7" s="29">
        <v>5</v>
      </c>
      <c r="B7" s="41">
        <v>302</v>
      </c>
      <c r="C7" s="30">
        <v>3</v>
      </c>
      <c r="D7" s="34" t="s">
        <v>23</v>
      </c>
      <c r="E7" s="41">
        <v>472.86</v>
      </c>
      <c r="F7" s="30">
        <f t="shared" si="8"/>
        <v>520.14600000000007</v>
      </c>
      <c r="G7" s="118">
        <f t="shared" ref="G7" si="9">G6</f>
        <v>21880</v>
      </c>
      <c r="H7" s="119">
        <f t="shared" si="3"/>
        <v>10346176.800000001</v>
      </c>
      <c r="I7" s="120">
        <f t="shared" si="4"/>
        <v>11173871</v>
      </c>
      <c r="J7" s="121">
        <f t="shared" si="5"/>
        <v>28000</v>
      </c>
      <c r="K7" s="120">
        <f t="shared" si="6"/>
        <v>1560438.0000000002</v>
      </c>
      <c r="L7" s="108" t="s">
        <v>42</v>
      </c>
    </row>
    <row r="8" spans="1:12" ht="15" x14ac:dyDescent="0.25">
      <c r="A8" s="29">
        <v>6</v>
      </c>
      <c r="B8" s="41">
        <v>303</v>
      </c>
      <c r="C8" s="30">
        <v>3</v>
      </c>
      <c r="D8" s="34" t="s">
        <v>23</v>
      </c>
      <c r="E8" s="41">
        <v>527.87</v>
      </c>
      <c r="F8" s="30">
        <f t="shared" si="8"/>
        <v>580.65700000000004</v>
      </c>
      <c r="G8" s="118">
        <f>G7</f>
        <v>21880</v>
      </c>
      <c r="H8" s="119">
        <f t="shared" si="3"/>
        <v>11549795.6</v>
      </c>
      <c r="I8" s="120">
        <f t="shared" si="4"/>
        <v>12473779</v>
      </c>
      <c r="J8" s="121">
        <f t="shared" si="5"/>
        <v>31000</v>
      </c>
      <c r="K8" s="120">
        <f t="shared" si="6"/>
        <v>1741971.0000000002</v>
      </c>
      <c r="L8" s="108" t="s">
        <v>42</v>
      </c>
    </row>
    <row r="9" spans="1:12" ht="15" x14ac:dyDescent="0.25">
      <c r="A9" s="29">
        <v>7</v>
      </c>
      <c r="B9" s="41">
        <v>401</v>
      </c>
      <c r="C9" s="30">
        <v>4</v>
      </c>
      <c r="D9" s="34" t="s">
        <v>13</v>
      </c>
      <c r="E9" s="34">
        <v>644</v>
      </c>
      <c r="F9" s="30">
        <f t="shared" si="8"/>
        <v>708.40000000000009</v>
      </c>
      <c r="G9" s="118">
        <f>G8+80</f>
        <v>21960</v>
      </c>
      <c r="H9" s="119">
        <f t="shared" si="3"/>
        <v>14142240</v>
      </c>
      <c r="I9" s="120">
        <f t="shared" si="4"/>
        <v>15273619</v>
      </c>
      <c r="J9" s="121">
        <f t="shared" si="5"/>
        <v>38000</v>
      </c>
      <c r="K9" s="120">
        <f t="shared" si="6"/>
        <v>2125200.0000000005</v>
      </c>
      <c r="L9" s="108" t="s">
        <v>42</v>
      </c>
    </row>
    <row r="10" spans="1:12" ht="15" x14ac:dyDescent="0.25">
      <c r="A10" s="29">
        <v>8</v>
      </c>
      <c r="B10" s="41">
        <v>402</v>
      </c>
      <c r="C10" s="30">
        <v>4</v>
      </c>
      <c r="D10" s="34" t="s">
        <v>23</v>
      </c>
      <c r="E10" s="34">
        <v>475</v>
      </c>
      <c r="F10" s="30">
        <f t="shared" si="8"/>
        <v>522.5</v>
      </c>
      <c r="G10" s="118">
        <f>G9</f>
        <v>21960</v>
      </c>
      <c r="H10" s="119">
        <f t="shared" si="3"/>
        <v>10431000</v>
      </c>
      <c r="I10" s="120">
        <f t="shared" si="4"/>
        <v>11265480</v>
      </c>
      <c r="J10" s="121">
        <f t="shared" si="5"/>
        <v>28000</v>
      </c>
      <c r="K10" s="120">
        <f t="shared" si="6"/>
        <v>1567500</v>
      </c>
      <c r="L10" s="108" t="s">
        <v>42</v>
      </c>
    </row>
    <row r="11" spans="1:12" ht="15" x14ac:dyDescent="0.25">
      <c r="A11" s="29">
        <v>9</v>
      </c>
      <c r="B11" s="41">
        <v>403</v>
      </c>
      <c r="C11" s="30">
        <v>4</v>
      </c>
      <c r="D11" s="34" t="s">
        <v>13</v>
      </c>
      <c r="E11" s="34">
        <v>588</v>
      </c>
      <c r="F11" s="30">
        <f t="shared" si="8"/>
        <v>646.80000000000007</v>
      </c>
      <c r="G11" s="118">
        <f>G10</f>
        <v>21960</v>
      </c>
      <c r="H11" s="119">
        <f t="shared" si="3"/>
        <v>12912480</v>
      </c>
      <c r="I11" s="120">
        <f t="shared" si="4"/>
        <v>13945478</v>
      </c>
      <c r="J11" s="121">
        <f t="shared" si="5"/>
        <v>35000</v>
      </c>
      <c r="K11" s="120">
        <f t="shared" si="6"/>
        <v>1940400.0000000002</v>
      </c>
      <c r="L11" s="108" t="s">
        <v>42</v>
      </c>
    </row>
    <row r="12" spans="1:12" ht="15" x14ac:dyDescent="0.25">
      <c r="A12" s="29">
        <v>10</v>
      </c>
      <c r="B12" s="41">
        <v>404</v>
      </c>
      <c r="C12" s="30">
        <v>4</v>
      </c>
      <c r="D12" s="34" t="s">
        <v>12</v>
      </c>
      <c r="E12" s="34">
        <v>840</v>
      </c>
      <c r="F12" s="30">
        <f t="shared" si="8"/>
        <v>924.00000000000011</v>
      </c>
      <c r="G12" s="118">
        <f>G11</f>
        <v>21960</v>
      </c>
      <c r="H12" s="119">
        <v>0</v>
      </c>
      <c r="I12" s="120">
        <f t="shared" si="4"/>
        <v>0</v>
      </c>
      <c r="J12" s="121">
        <f t="shared" si="5"/>
        <v>0</v>
      </c>
      <c r="K12" s="120">
        <f t="shared" si="6"/>
        <v>2772000.0000000005</v>
      </c>
      <c r="L12" s="108" t="s">
        <v>43</v>
      </c>
    </row>
    <row r="13" spans="1:12" ht="15" x14ac:dyDescent="0.25">
      <c r="A13" s="29">
        <v>11</v>
      </c>
      <c r="B13" s="41">
        <v>501</v>
      </c>
      <c r="C13" s="30">
        <v>5</v>
      </c>
      <c r="D13" s="34" t="s">
        <v>13</v>
      </c>
      <c r="E13" s="34">
        <v>644</v>
      </c>
      <c r="F13" s="30">
        <f t="shared" si="8"/>
        <v>708.40000000000009</v>
      </c>
      <c r="G13" s="118">
        <f>G12+80</f>
        <v>22040</v>
      </c>
      <c r="H13" s="119">
        <f t="shared" si="3"/>
        <v>14193760</v>
      </c>
      <c r="I13" s="120">
        <f t="shared" si="4"/>
        <v>15329261</v>
      </c>
      <c r="J13" s="121">
        <f t="shared" si="5"/>
        <v>38500</v>
      </c>
      <c r="K13" s="120">
        <f t="shared" si="6"/>
        <v>2125200.0000000005</v>
      </c>
      <c r="L13" s="108" t="s">
        <v>42</v>
      </c>
    </row>
    <row r="14" spans="1:12" ht="15" x14ac:dyDescent="0.25">
      <c r="A14" s="29">
        <v>12</v>
      </c>
      <c r="B14" s="41">
        <v>502</v>
      </c>
      <c r="C14" s="30">
        <v>5</v>
      </c>
      <c r="D14" s="34" t="s">
        <v>23</v>
      </c>
      <c r="E14" s="34">
        <v>475</v>
      </c>
      <c r="F14" s="30">
        <f t="shared" si="8"/>
        <v>522.5</v>
      </c>
      <c r="G14" s="118">
        <f>G13</f>
        <v>22040</v>
      </c>
      <c r="H14" s="119">
        <f t="shared" si="3"/>
        <v>10469000</v>
      </c>
      <c r="I14" s="120">
        <f t="shared" si="4"/>
        <v>11306520</v>
      </c>
      <c r="J14" s="121">
        <f t="shared" si="5"/>
        <v>28500</v>
      </c>
      <c r="K14" s="120">
        <f t="shared" si="6"/>
        <v>1567500</v>
      </c>
      <c r="L14" s="108" t="s">
        <v>42</v>
      </c>
    </row>
    <row r="15" spans="1:12" ht="15" x14ac:dyDescent="0.25">
      <c r="A15" s="29">
        <v>13</v>
      </c>
      <c r="B15" s="41">
        <v>503</v>
      </c>
      <c r="C15" s="30">
        <v>5</v>
      </c>
      <c r="D15" s="34" t="s">
        <v>13</v>
      </c>
      <c r="E15" s="34">
        <v>588</v>
      </c>
      <c r="F15" s="30">
        <f t="shared" si="8"/>
        <v>646.80000000000007</v>
      </c>
      <c r="G15" s="118">
        <f>G14</f>
        <v>22040</v>
      </c>
      <c r="H15" s="119">
        <f t="shared" si="3"/>
        <v>12959520</v>
      </c>
      <c r="I15" s="120">
        <f t="shared" si="4"/>
        <v>13996282</v>
      </c>
      <c r="J15" s="121">
        <f t="shared" si="5"/>
        <v>35000</v>
      </c>
      <c r="K15" s="120">
        <f t="shared" si="6"/>
        <v>1940400.0000000002</v>
      </c>
      <c r="L15" s="108" t="s">
        <v>42</v>
      </c>
    </row>
    <row r="16" spans="1:12" ht="15" x14ac:dyDescent="0.25">
      <c r="A16" s="29">
        <v>14</v>
      </c>
      <c r="B16" s="41">
        <v>504</v>
      </c>
      <c r="C16" s="30">
        <v>5</v>
      </c>
      <c r="D16" s="34" t="s">
        <v>12</v>
      </c>
      <c r="E16" s="34">
        <v>840</v>
      </c>
      <c r="F16" s="30">
        <f t="shared" si="8"/>
        <v>924.00000000000011</v>
      </c>
      <c r="G16" s="118">
        <f>G15</f>
        <v>22040</v>
      </c>
      <c r="H16" s="119">
        <v>0</v>
      </c>
      <c r="I16" s="120">
        <f t="shared" si="4"/>
        <v>0</v>
      </c>
      <c r="J16" s="121">
        <f t="shared" si="5"/>
        <v>0</v>
      </c>
      <c r="K16" s="120">
        <f t="shared" si="6"/>
        <v>2772000.0000000005</v>
      </c>
      <c r="L16" s="108" t="s">
        <v>43</v>
      </c>
    </row>
    <row r="17" spans="1:12" ht="15" x14ac:dyDescent="0.25">
      <c r="A17" s="29">
        <v>15</v>
      </c>
      <c r="B17" s="41">
        <v>601</v>
      </c>
      <c r="C17" s="30">
        <v>6</v>
      </c>
      <c r="D17" s="34" t="s">
        <v>13</v>
      </c>
      <c r="E17" s="34">
        <v>644</v>
      </c>
      <c r="F17" s="30">
        <f t="shared" si="8"/>
        <v>708.40000000000009</v>
      </c>
      <c r="G17" s="118">
        <f>G16+80</f>
        <v>22120</v>
      </c>
      <c r="H17" s="119">
        <f t="shared" si="3"/>
        <v>14245280</v>
      </c>
      <c r="I17" s="120">
        <f t="shared" si="4"/>
        <v>15384902</v>
      </c>
      <c r="J17" s="121">
        <f t="shared" si="5"/>
        <v>38500</v>
      </c>
      <c r="K17" s="120">
        <f t="shared" si="6"/>
        <v>2125200.0000000005</v>
      </c>
      <c r="L17" s="108" t="s">
        <v>42</v>
      </c>
    </row>
    <row r="18" spans="1:12" ht="15" x14ac:dyDescent="0.25">
      <c r="A18" s="29">
        <v>16</v>
      </c>
      <c r="B18" s="41">
        <v>602</v>
      </c>
      <c r="C18" s="30">
        <v>6</v>
      </c>
      <c r="D18" s="34" t="s">
        <v>23</v>
      </c>
      <c r="E18" s="34">
        <v>475</v>
      </c>
      <c r="F18" s="30">
        <f t="shared" si="8"/>
        <v>522.5</v>
      </c>
      <c r="G18" s="118">
        <f>G17</f>
        <v>22120</v>
      </c>
      <c r="H18" s="119">
        <f t="shared" si="3"/>
        <v>10507000</v>
      </c>
      <c r="I18" s="120">
        <f t="shared" si="4"/>
        <v>11347560</v>
      </c>
      <c r="J18" s="121">
        <f t="shared" si="5"/>
        <v>28500</v>
      </c>
      <c r="K18" s="120">
        <f t="shared" si="6"/>
        <v>1567500</v>
      </c>
      <c r="L18" s="108" t="s">
        <v>42</v>
      </c>
    </row>
    <row r="19" spans="1:12" ht="15" x14ac:dyDescent="0.25">
      <c r="A19" s="29">
        <v>17</v>
      </c>
      <c r="B19" s="41">
        <v>603</v>
      </c>
      <c r="C19" s="30">
        <v>6</v>
      </c>
      <c r="D19" s="34" t="s">
        <v>13</v>
      </c>
      <c r="E19" s="34">
        <v>588</v>
      </c>
      <c r="F19" s="30">
        <f t="shared" si="8"/>
        <v>646.80000000000007</v>
      </c>
      <c r="G19" s="118">
        <f>G18</f>
        <v>22120</v>
      </c>
      <c r="H19" s="119">
        <f t="shared" si="3"/>
        <v>13006560</v>
      </c>
      <c r="I19" s="120">
        <f t="shared" si="4"/>
        <v>14047085</v>
      </c>
      <c r="J19" s="121">
        <f t="shared" si="5"/>
        <v>35000</v>
      </c>
      <c r="K19" s="120">
        <f t="shared" si="6"/>
        <v>1940400.0000000002</v>
      </c>
      <c r="L19" s="108" t="s">
        <v>42</v>
      </c>
    </row>
    <row r="20" spans="1:12" ht="15" x14ac:dyDescent="0.25">
      <c r="A20" s="29">
        <v>18</v>
      </c>
      <c r="B20" s="41">
        <v>604</v>
      </c>
      <c r="C20" s="41">
        <v>6</v>
      </c>
      <c r="D20" s="34" t="s">
        <v>12</v>
      </c>
      <c r="E20" s="34">
        <v>840</v>
      </c>
      <c r="F20" s="30">
        <f t="shared" si="8"/>
        <v>924.00000000000011</v>
      </c>
      <c r="G20" s="118">
        <f>G19</f>
        <v>22120</v>
      </c>
      <c r="H20" s="119">
        <v>0</v>
      </c>
      <c r="I20" s="120">
        <f t="shared" si="4"/>
        <v>0</v>
      </c>
      <c r="J20" s="121">
        <f t="shared" si="5"/>
        <v>0</v>
      </c>
      <c r="K20" s="120">
        <f t="shared" si="6"/>
        <v>2772000.0000000005</v>
      </c>
      <c r="L20" s="108" t="s">
        <v>43</v>
      </c>
    </row>
    <row r="21" spans="1:12" ht="15" x14ac:dyDescent="0.25">
      <c r="A21" s="29">
        <v>19</v>
      </c>
      <c r="B21" s="34">
        <v>701</v>
      </c>
      <c r="C21" s="34">
        <v>7</v>
      </c>
      <c r="D21" s="34" t="s">
        <v>13</v>
      </c>
      <c r="E21" s="34">
        <v>644</v>
      </c>
      <c r="F21" s="30">
        <f t="shared" si="8"/>
        <v>708.40000000000009</v>
      </c>
      <c r="G21" s="118">
        <f>G20+80</f>
        <v>22200</v>
      </c>
      <c r="H21" s="119">
        <f t="shared" si="3"/>
        <v>14296800</v>
      </c>
      <c r="I21" s="120">
        <f t="shared" si="4"/>
        <v>15440544</v>
      </c>
      <c r="J21" s="121">
        <f t="shared" si="5"/>
        <v>38500</v>
      </c>
      <c r="K21" s="120">
        <f t="shared" si="6"/>
        <v>2125200.0000000005</v>
      </c>
      <c r="L21" s="108" t="s">
        <v>42</v>
      </c>
    </row>
    <row r="22" spans="1:12" ht="15" x14ac:dyDescent="0.25">
      <c r="A22" s="29">
        <v>20</v>
      </c>
      <c r="B22" s="34">
        <v>702</v>
      </c>
      <c r="C22" s="34">
        <v>7</v>
      </c>
      <c r="D22" s="34" t="s">
        <v>23</v>
      </c>
      <c r="E22" s="34">
        <v>475</v>
      </c>
      <c r="F22" s="30">
        <f t="shared" si="8"/>
        <v>522.5</v>
      </c>
      <c r="G22" s="118">
        <f>G21</f>
        <v>22200</v>
      </c>
      <c r="H22" s="119">
        <f t="shared" si="3"/>
        <v>10545000</v>
      </c>
      <c r="I22" s="120">
        <f t="shared" si="4"/>
        <v>11388600</v>
      </c>
      <c r="J22" s="121">
        <f t="shared" si="5"/>
        <v>28500</v>
      </c>
      <c r="K22" s="120">
        <f t="shared" si="6"/>
        <v>1567500</v>
      </c>
      <c r="L22" s="108" t="s">
        <v>42</v>
      </c>
    </row>
    <row r="23" spans="1:12" ht="15" x14ac:dyDescent="0.25">
      <c r="A23" s="29">
        <v>21</v>
      </c>
      <c r="B23" s="34">
        <v>703</v>
      </c>
      <c r="C23" s="34">
        <v>7</v>
      </c>
      <c r="D23" s="34" t="s">
        <v>13</v>
      </c>
      <c r="E23" s="34">
        <v>588</v>
      </c>
      <c r="F23" s="30">
        <f t="shared" si="8"/>
        <v>646.80000000000007</v>
      </c>
      <c r="G23" s="118">
        <f>G22</f>
        <v>22200</v>
      </c>
      <c r="H23" s="119">
        <f t="shared" si="3"/>
        <v>13053600</v>
      </c>
      <c r="I23" s="120">
        <f t="shared" si="4"/>
        <v>14097888</v>
      </c>
      <c r="J23" s="121">
        <f t="shared" si="5"/>
        <v>35000</v>
      </c>
      <c r="K23" s="120">
        <f t="shared" si="6"/>
        <v>1940400.0000000002</v>
      </c>
      <c r="L23" s="108" t="s">
        <v>42</v>
      </c>
    </row>
    <row r="24" spans="1:12" ht="15" x14ac:dyDescent="0.25">
      <c r="A24" s="29">
        <v>22</v>
      </c>
      <c r="B24" s="34">
        <v>704</v>
      </c>
      <c r="C24" s="34">
        <v>7</v>
      </c>
      <c r="D24" s="34" t="s">
        <v>12</v>
      </c>
      <c r="E24" s="34">
        <v>840</v>
      </c>
      <c r="F24" s="30">
        <f t="shared" si="8"/>
        <v>924.00000000000011</v>
      </c>
      <c r="G24" s="118">
        <f>G23</f>
        <v>22200</v>
      </c>
      <c r="H24" s="119">
        <v>0</v>
      </c>
      <c r="I24" s="120">
        <f t="shared" si="4"/>
        <v>0</v>
      </c>
      <c r="J24" s="121">
        <f t="shared" si="5"/>
        <v>0</v>
      </c>
      <c r="K24" s="120">
        <f t="shared" si="6"/>
        <v>2772000.0000000005</v>
      </c>
      <c r="L24" s="108" t="s">
        <v>43</v>
      </c>
    </row>
    <row r="25" spans="1:12" ht="15" x14ac:dyDescent="0.25">
      <c r="A25" s="29">
        <v>23</v>
      </c>
      <c r="B25" s="34">
        <v>801</v>
      </c>
      <c r="C25" s="34">
        <v>8</v>
      </c>
      <c r="D25" s="34" t="s">
        <v>13</v>
      </c>
      <c r="E25" s="34">
        <v>644</v>
      </c>
      <c r="F25" s="30">
        <f t="shared" si="8"/>
        <v>708.40000000000009</v>
      </c>
      <c r="G25" s="118">
        <f>G24+80</f>
        <v>22280</v>
      </c>
      <c r="H25" s="119">
        <f t="shared" si="3"/>
        <v>14348320</v>
      </c>
      <c r="I25" s="120">
        <f t="shared" si="4"/>
        <v>15496186</v>
      </c>
      <c r="J25" s="121">
        <f t="shared" si="5"/>
        <v>38500</v>
      </c>
      <c r="K25" s="120">
        <f t="shared" si="6"/>
        <v>2125200.0000000005</v>
      </c>
      <c r="L25" s="108" t="s">
        <v>42</v>
      </c>
    </row>
    <row r="26" spans="1:12" ht="15" x14ac:dyDescent="0.25">
      <c r="A26" s="29">
        <v>24</v>
      </c>
      <c r="B26" s="34">
        <v>802</v>
      </c>
      <c r="C26" s="34">
        <v>8</v>
      </c>
      <c r="D26" s="34" t="s">
        <v>23</v>
      </c>
      <c r="E26" s="34">
        <v>475</v>
      </c>
      <c r="F26" s="30">
        <f t="shared" si="8"/>
        <v>522.5</v>
      </c>
      <c r="G26" s="118">
        <f>G25</f>
        <v>22280</v>
      </c>
      <c r="H26" s="119">
        <f t="shared" si="3"/>
        <v>10583000</v>
      </c>
      <c r="I26" s="120">
        <f t="shared" si="4"/>
        <v>11429640</v>
      </c>
      <c r="J26" s="121">
        <f t="shared" si="5"/>
        <v>28500</v>
      </c>
      <c r="K26" s="120">
        <f t="shared" si="6"/>
        <v>1567500</v>
      </c>
      <c r="L26" s="108" t="s">
        <v>42</v>
      </c>
    </row>
    <row r="27" spans="1:12" ht="15" x14ac:dyDescent="0.25">
      <c r="A27" s="29">
        <v>25</v>
      </c>
      <c r="B27" s="34">
        <v>803</v>
      </c>
      <c r="C27" s="34">
        <v>8</v>
      </c>
      <c r="D27" s="34" t="s">
        <v>13</v>
      </c>
      <c r="E27" s="34">
        <v>588</v>
      </c>
      <c r="F27" s="30">
        <f t="shared" si="8"/>
        <v>646.80000000000007</v>
      </c>
      <c r="G27" s="118">
        <f>G26</f>
        <v>22280</v>
      </c>
      <c r="H27" s="119">
        <f t="shared" si="3"/>
        <v>13100640</v>
      </c>
      <c r="I27" s="120">
        <f t="shared" si="4"/>
        <v>14148691</v>
      </c>
      <c r="J27" s="121">
        <f t="shared" si="5"/>
        <v>35500</v>
      </c>
      <c r="K27" s="120">
        <f t="shared" si="6"/>
        <v>1940400.0000000002</v>
      </c>
      <c r="L27" s="108" t="s">
        <v>42</v>
      </c>
    </row>
    <row r="28" spans="1:12" ht="15" x14ac:dyDescent="0.25">
      <c r="A28" s="29">
        <v>26</v>
      </c>
      <c r="B28" s="34">
        <v>901</v>
      </c>
      <c r="C28" s="34">
        <v>9</v>
      </c>
      <c r="D28" s="34" t="s">
        <v>13</v>
      </c>
      <c r="E28" s="34">
        <v>644</v>
      </c>
      <c r="F28" s="30">
        <f t="shared" si="8"/>
        <v>708.40000000000009</v>
      </c>
      <c r="G28" s="118">
        <f>G27+80</f>
        <v>22360</v>
      </c>
      <c r="H28" s="119">
        <f t="shared" si="3"/>
        <v>14399840</v>
      </c>
      <c r="I28" s="120">
        <f t="shared" si="4"/>
        <v>15551827</v>
      </c>
      <c r="J28" s="121">
        <f t="shared" si="5"/>
        <v>39000</v>
      </c>
      <c r="K28" s="120">
        <f t="shared" si="6"/>
        <v>2125200.0000000005</v>
      </c>
      <c r="L28" s="108" t="s">
        <v>42</v>
      </c>
    </row>
    <row r="29" spans="1:12" ht="15" x14ac:dyDescent="0.25">
      <c r="A29" s="29">
        <v>27</v>
      </c>
      <c r="B29" s="34">
        <v>902</v>
      </c>
      <c r="C29" s="34">
        <v>9</v>
      </c>
      <c r="D29" s="34" t="s">
        <v>23</v>
      </c>
      <c r="E29" s="34">
        <v>475</v>
      </c>
      <c r="F29" s="30">
        <f t="shared" si="8"/>
        <v>522.5</v>
      </c>
      <c r="G29" s="118">
        <f>G28</f>
        <v>22360</v>
      </c>
      <c r="H29" s="119">
        <f t="shared" si="3"/>
        <v>10621000</v>
      </c>
      <c r="I29" s="120">
        <f t="shared" si="4"/>
        <v>11470680</v>
      </c>
      <c r="J29" s="121">
        <f t="shared" si="5"/>
        <v>28500</v>
      </c>
      <c r="K29" s="120">
        <f t="shared" si="6"/>
        <v>1567500</v>
      </c>
      <c r="L29" s="108" t="s">
        <v>45</v>
      </c>
    </row>
    <row r="30" spans="1:12" ht="15" x14ac:dyDescent="0.25">
      <c r="A30" s="29">
        <v>28</v>
      </c>
      <c r="B30" s="34">
        <v>903</v>
      </c>
      <c r="C30" s="34">
        <v>9</v>
      </c>
      <c r="D30" s="34" t="s">
        <v>13</v>
      </c>
      <c r="E30" s="34">
        <v>588</v>
      </c>
      <c r="F30" s="30">
        <f t="shared" si="8"/>
        <v>646.80000000000007</v>
      </c>
      <c r="G30" s="118">
        <f>G29</f>
        <v>22360</v>
      </c>
      <c r="H30" s="119">
        <f t="shared" si="3"/>
        <v>13147680</v>
      </c>
      <c r="I30" s="120">
        <f t="shared" si="4"/>
        <v>14199494</v>
      </c>
      <c r="J30" s="121">
        <f t="shared" si="5"/>
        <v>35500</v>
      </c>
      <c r="K30" s="120">
        <f t="shared" si="6"/>
        <v>1940400.0000000002</v>
      </c>
      <c r="L30" s="108" t="s">
        <v>42</v>
      </c>
    </row>
    <row r="31" spans="1:12" ht="15" x14ac:dyDescent="0.25">
      <c r="A31" s="29">
        <v>29</v>
      </c>
      <c r="B31" s="34">
        <v>904</v>
      </c>
      <c r="C31" s="34">
        <v>9</v>
      </c>
      <c r="D31" s="34" t="s">
        <v>12</v>
      </c>
      <c r="E31" s="34">
        <v>840</v>
      </c>
      <c r="F31" s="30">
        <f t="shared" si="8"/>
        <v>924.00000000000011</v>
      </c>
      <c r="G31" s="118">
        <f>G30</f>
        <v>22360</v>
      </c>
      <c r="H31" s="119">
        <v>0</v>
      </c>
      <c r="I31" s="120">
        <f t="shared" si="4"/>
        <v>0</v>
      </c>
      <c r="J31" s="121">
        <f t="shared" si="5"/>
        <v>0</v>
      </c>
      <c r="K31" s="120">
        <f t="shared" si="6"/>
        <v>2772000.0000000005</v>
      </c>
      <c r="L31" s="108" t="s">
        <v>43</v>
      </c>
    </row>
    <row r="32" spans="1:12" ht="15" x14ac:dyDescent="0.25">
      <c r="A32" s="29">
        <v>30</v>
      </c>
      <c r="B32" s="34">
        <v>1001</v>
      </c>
      <c r="C32" s="34">
        <v>10</v>
      </c>
      <c r="D32" s="34" t="s">
        <v>13</v>
      </c>
      <c r="E32" s="34">
        <v>644</v>
      </c>
      <c r="F32" s="30">
        <f t="shared" si="8"/>
        <v>708.40000000000009</v>
      </c>
      <c r="G32" s="118">
        <f>G31+80</f>
        <v>22440</v>
      </c>
      <c r="H32" s="119">
        <f t="shared" si="3"/>
        <v>14451360</v>
      </c>
      <c r="I32" s="120">
        <f t="shared" si="4"/>
        <v>15607469</v>
      </c>
      <c r="J32" s="121">
        <f t="shared" si="5"/>
        <v>39000</v>
      </c>
      <c r="K32" s="120">
        <f t="shared" si="6"/>
        <v>2125200.0000000005</v>
      </c>
      <c r="L32" s="108" t="s">
        <v>42</v>
      </c>
    </row>
    <row r="33" spans="1:12" ht="15" x14ac:dyDescent="0.25">
      <c r="A33" s="29">
        <v>31</v>
      </c>
      <c r="B33" s="34">
        <v>1002</v>
      </c>
      <c r="C33" s="34">
        <v>10</v>
      </c>
      <c r="D33" s="34" t="s">
        <v>23</v>
      </c>
      <c r="E33" s="34">
        <v>475</v>
      </c>
      <c r="F33" s="30">
        <f t="shared" si="8"/>
        <v>522.5</v>
      </c>
      <c r="G33" s="118">
        <f>G32</f>
        <v>22440</v>
      </c>
      <c r="H33" s="119">
        <f t="shared" si="3"/>
        <v>10659000</v>
      </c>
      <c r="I33" s="120">
        <f t="shared" si="4"/>
        <v>11511720</v>
      </c>
      <c r="J33" s="121">
        <f t="shared" si="5"/>
        <v>29000</v>
      </c>
      <c r="K33" s="120">
        <f t="shared" si="6"/>
        <v>1567500</v>
      </c>
      <c r="L33" s="108" t="s">
        <v>42</v>
      </c>
    </row>
    <row r="34" spans="1:12" ht="15" x14ac:dyDescent="0.25">
      <c r="A34" s="29">
        <v>32</v>
      </c>
      <c r="B34" s="34">
        <v>1003</v>
      </c>
      <c r="C34" s="34">
        <v>10</v>
      </c>
      <c r="D34" s="34" t="s">
        <v>13</v>
      </c>
      <c r="E34" s="34">
        <v>588</v>
      </c>
      <c r="F34" s="30">
        <f t="shared" si="8"/>
        <v>646.80000000000007</v>
      </c>
      <c r="G34" s="118">
        <f>G33</f>
        <v>22440</v>
      </c>
      <c r="H34" s="119">
        <f t="shared" si="3"/>
        <v>13194720</v>
      </c>
      <c r="I34" s="120">
        <f t="shared" si="4"/>
        <v>14250298</v>
      </c>
      <c r="J34" s="121">
        <f t="shared" si="5"/>
        <v>35500</v>
      </c>
      <c r="K34" s="120">
        <f t="shared" si="6"/>
        <v>1940400.0000000002</v>
      </c>
      <c r="L34" s="108" t="s">
        <v>42</v>
      </c>
    </row>
    <row r="35" spans="1:12" ht="15" x14ac:dyDescent="0.25">
      <c r="A35" s="29">
        <v>33</v>
      </c>
      <c r="B35" s="34">
        <v>1004</v>
      </c>
      <c r="C35" s="34">
        <v>10</v>
      </c>
      <c r="D35" s="34" t="s">
        <v>12</v>
      </c>
      <c r="E35" s="34">
        <v>840</v>
      </c>
      <c r="F35" s="30">
        <f t="shared" si="8"/>
        <v>924.00000000000011</v>
      </c>
      <c r="G35" s="118">
        <f>G34</f>
        <v>22440</v>
      </c>
      <c r="H35" s="119">
        <v>0</v>
      </c>
      <c r="I35" s="120">
        <f t="shared" si="4"/>
        <v>0</v>
      </c>
      <c r="J35" s="121">
        <f t="shared" si="5"/>
        <v>0</v>
      </c>
      <c r="K35" s="120">
        <f t="shared" si="6"/>
        <v>2772000.0000000005</v>
      </c>
      <c r="L35" s="108" t="s">
        <v>43</v>
      </c>
    </row>
    <row r="36" spans="1:12" ht="15" x14ac:dyDescent="0.25">
      <c r="A36" s="29">
        <v>34</v>
      </c>
      <c r="B36" s="34">
        <v>1101</v>
      </c>
      <c r="C36" s="34">
        <v>11</v>
      </c>
      <c r="D36" s="34" t="s">
        <v>13</v>
      </c>
      <c r="E36" s="34">
        <v>644</v>
      </c>
      <c r="F36" s="30">
        <f t="shared" si="8"/>
        <v>708.40000000000009</v>
      </c>
      <c r="G36" s="118">
        <f>G35+80</f>
        <v>22520</v>
      </c>
      <c r="H36" s="119">
        <f t="shared" si="3"/>
        <v>14502880</v>
      </c>
      <c r="I36" s="120">
        <f t="shared" si="4"/>
        <v>15663110</v>
      </c>
      <c r="J36" s="121">
        <f t="shared" si="5"/>
        <v>39000</v>
      </c>
      <c r="K36" s="120">
        <f t="shared" si="6"/>
        <v>2125200.0000000005</v>
      </c>
      <c r="L36" s="108" t="s">
        <v>42</v>
      </c>
    </row>
    <row r="37" spans="1:12" ht="15" x14ac:dyDescent="0.25">
      <c r="A37" s="29">
        <v>35</v>
      </c>
      <c r="B37" s="34">
        <v>1102</v>
      </c>
      <c r="C37" s="34">
        <v>11</v>
      </c>
      <c r="D37" s="34" t="s">
        <v>23</v>
      </c>
      <c r="E37" s="34">
        <v>475</v>
      </c>
      <c r="F37" s="30">
        <f t="shared" si="8"/>
        <v>522.5</v>
      </c>
      <c r="G37" s="118">
        <f>G36</f>
        <v>22520</v>
      </c>
      <c r="H37" s="119">
        <f t="shared" si="3"/>
        <v>10697000</v>
      </c>
      <c r="I37" s="120">
        <f t="shared" si="4"/>
        <v>11552760</v>
      </c>
      <c r="J37" s="121">
        <f t="shared" si="5"/>
        <v>29000</v>
      </c>
      <c r="K37" s="120">
        <f t="shared" si="6"/>
        <v>1567500</v>
      </c>
      <c r="L37" s="108" t="s">
        <v>42</v>
      </c>
    </row>
    <row r="38" spans="1:12" ht="15" x14ac:dyDescent="0.25">
      <c r="A38" s="29">
        <v>36</v>
      </c>
      <c r="B38" s="34">
        <v>1103</v>
      </c>
      <c r="C38" s="34">
        <v>11</v>
      </c>
      <c r="D38" s="34" t="s">
        <v>13</v>
      </c>
      <c r="E38" s="34">
        <v>588</v>
      </c>
      <c r="F38" s="30">
        <f t="shared" si="8"/>
        <v>646.80000000000007</v>
      </c>
      <c r="G38" s="118">
        <f>G37</f>
        <v>22520</v>
      </c>
      <c r="H38" s="119">
        <f t="shared" si="3"/>
        <v>13241760</v>
      </c>
      <c r="I38" s="120">
        <f t="shared" si="4"/>
        <v>14301101</v>
      </c>
      <c r="J38" s="121">
        <f t="shared" si="5"/>
        <v>36000</v>
      </c>
      <c r="K38" s="120">
        <f t="shared" si="6"/>
        <v>1940400.0000000002</v>
      </c>
      <c r="L38" s="108" t="s">
        <v>42</v>
      </c>
    </row>
    <row r="39" spans="1:12" ht="15" x14ac:dyDescent="0.25">
      <c r="A39" s="29">
        <v>37</v>
      </c>
      <c r="B39" s="34">
        <v>1104</v>
      </c>
      <c r="C39" s="34">
        <v>11</v>
      </c>
      <c r="D39" s="34" t="s">
        <v>12</v>
      </c>
      <c r="E39" s="34">
        <v>840</v>
      </c>
      <c r="F39" s="30">
        <f t="shared" si="8"/>
        <v>924.00000000000011</v>
      </c>
      <c r="G39" s="118">
        <f>G38</f>
        <v>22520</v>
      </c>
      <c r="H39" s="119">
        <v>0</v>
      </c>
      <c r="I39" s="120">
        <f t="shared" si="4"/>
        <v>0</v>
      </c>
      <c r="J39" s="121">
        <f t="shared" si="5"/>
        <v>0</v>
      </c>
      <c r="K39" s="120">
        <f t="shared" si="6"/>
        <v>2772000.0000000005</v>
      </c>
      <c r="L39" s="108" t="s">
        <v>43</v>
      </c>
    </row>
    <row r="40" spans="1:12" ht="15" x14ac:dyDescent="0.25">
      <c r="A40" s="29">
        <v>38</v>
      </c>
      <c r="B40" s="34">
        <v>1201</v>
      </c>
      <c r="C40" s="34">
        <v>12</v>
      </c>
      <c r="D40" s="34" t="s">
        <v>13</v>
      </c>
      <c r="E40" s="34">
        <v>644</v>
      </c>
      <c r="F40" s="30">
        <f t="shared" si="8"/>
        <v>708.40000000000009</v>
      </c>
      <c r="G40" s="118">
        <f>G39+80</f>
        <v>22600</v>
      </c>
      <c r="H40" s="119">
        <f t="shared" si="3"/>
        <v>14554400</v>
      </c>
      <c r="I40" s="120">
        <f t="shared" si="4"/>
        <v>15718752</v>
      </c>
      <c r="J40" s="121">
        <f t="shared" si="5"/>
        <v>39500</v>
      </c>
      <c r="K40" s="120">
        <f t="shared" si="6"/>
        <v>2125200.0000000005</v>
      </c>
      <c r="L40" s="108" t="s">
        <v>42</v>
      </c>
    </row>
    <row r="41" spans="1:12" ht="15" x14ac:dyDescent="0.25">
      <c r="A41" s="29">
        <v>39</v>
      </c>
      <c r="B41" s="34">
        <v>1202</v>
      </c>
      <c r="C41" s="34">
        <v>12</v>
      </c>
      <c r="D41" s="34" t="s">
        <v>23</v>
      </c>
      <c r="E41" s="34">
        <v>475</v>
      </c>
      <c r="F41" s="30">
        <f t="shared" si="8"/>
        <v>522.5</v>
      </c>
      <c r="G41" s="118">
        <f>G40</f>
        <v>22600</v>
      </c>
      <c r="H41" s="119">
        <f t="shared" si="3"/>
        <v>10735000</v>
      </c>
      <c r="I41" s="120">
        <f t="shared" si="4"/>
        <v>11593800</v>
      </c>
      <c r="J41" s="121">
        <f t="shared" si="5"/>
        <v>29000</v>
      </c>
      <c r="K41" s="120">
        <f t="shared" si="6"/>
        <v>1567500</v>
      </c>
      <c r="L41" s="108" t="s">
        <v>42</v>
      </c>
    </row>
    <row r="42" spans="1:12" ht="15" x14ac:dyDescent="0.25">
      <c r="A42" s="29">
        <v>40</v>
      </c>
      <c r="B42" s="34">
        <v>1203</v>
      </c>
      <c r="C42" s="34">
        <v>12</v>
      </c>
      <c r="D42" s="34" t="s">
        <v>13</v>
      </c>
      <c r="E42" s="34">
        <v>588</v>
      </c>
      <c r="F42" s="30">
        <f t="shared" si="8"/>
        <v>646.80000000000007</v>
      </c>
      <c r="G42" s="118">
        <f>G41</f>
        <v>22600</v>
      </c>
      <c r="H42" s="119">
        <f t="shared" si="3"/>
        <v>13288800</v>
      </c>
      <c r="I42" s="120">
        <f t="shared" si="4"/>
        <v>14351904</v>
      </c>
      <c r="J42" s="121">
        <f t="shared" si="5"/>
        <v>36000</v>
      </c>
      <c r="K42" s="120">
        <f t="shared" si="6"/>
        <v>1940400.0000000002</v>
      </c>
      <c r="L42" s="108" t="s">
        <v>42</v>
      </c>
    </row>
    <row r="43" spans="1:12" ht="15" x14ac:dyDescent="0.25">
      <c r="A43" s="29">
        <v>41</v>
      </c>
      <c r="B43" s="34">
        <v>1204</v>
      </c>
      <c r="C43" s="34">
        <v>12</v>
      </c>
      <c r="D43" s="34" t="s">
        <v>12</v>
      </c>
      <c r="E43" s="34">
        <v>840</v>
      </c>
      <c r="F43" s="30">
        <f t="shared" si="8"/>
        <v>924.00000000000011</v>
      </c>
      <c r="G43" s="118">
        <f>G42</f>
        <v>22600</v>
      </c>
      <c r="H43" s="119">
        <v>0</v>
      </c>
      <c r="I43" s="120">
        <f t="shared" si="4"/>
        <v>0</v>
      </c>
      <c r="J43" s="121">
        <f t="shared" si="5"/>
        <v>0</v>
      </c>
      <c r="K43" s="120">
        <f t="shared" si="6"/>
        <v>2772000.0000000005</v>
      </c>
      <c r="L43" s="108" t="s">
        <v>43</v>
      </c>
    </row>
    <row r="44" spans="1:12" ht="15" x14ac:dyDescent="0.25">
      <c r="A44" s="29">
        <v>42</v>
      </c>
      <c r="B44" s="34">
        <v>1301</v>
      </c>
      <c r="C44" s="34">
        <v>13</v>
      </c>
      <c r="D44" s="34" t="s">
        <v>13</v>
      </c>
      <c r="E44" s="34">
        <v>644</v>
      </c>
      <c r="F44" s="30">
        <f t="shared" si="8"/>
        <v>708.40000000000009</v>
      </c>
      <c r="G44" s="118">
        <f>G43+80</f>
        <v>22680</v>
      </c>
      <c r="H44" s="119">
        <f t="shared" si="3"/>
        <v>14605920</v>
      </c>
      <c r="I44" s="120">
        <f t="shared" si="4"/>
        <v>15774394</v>
      </c>
      <c r="J44" s="121">
        <f t="shared" si="5"/>
        <v>39500</v>
      </c>
      <c r="K44" s="120">
        <f t="shared" si="6"/>
        <v>2125200.0000000005</v>
      </c>
      <c r="L44" s="108" t="s">
        <v>42</v>
      </c>
    </row>
    <row r="45" spans="1:12" ht="15" x14ac:dyDescent="0.25">
      <c r="A45" s="29">
        <v>43</v>
      </c>
      <c r="B45" s="34">
        <v>1302</v>
      </c>
      <c r="C45" s="34">
        <v>13</v>
      </c>
      <c r="D45" s="34" t="s">
        <v>23</v>
      </c>
      <c r="E45" s="34">
        <v>475</v>
      </c>
      <c r="F45" s="30">
        <f t="shared" si="8"/>
        <v>522.5</v>
      </c>
      <c r="G45" s="118">
        <f>G44</f>
        <v>22680</v>
      </c>
      <c r="H45" s="119">
        <f t="shared" si="3"/>
        <v>10773000</v>
      </c>
      <c r="I45" s="120">
        <f t="shared" si="4"/>
        <v>11634840</v>
      </c>
      <c r="J45" s="121">
        <f t="shared" si="5"/>
        <v>29000</v>
      </c>
      <c r="K45" s="120">
        <f t="shared" si="6"/>
        <v>1567500</v>
      </c>
      <c r="L45" s="108" t="s">
        <v>42</v>
      </c>
    </row>
    <row r="46" spans="1:12" ht="15" x14ac:dyDescent="0.25">
      <c r="A46" s="29">
        <v>44</v>
      </c>
      <c r="B46" s="34">
        <v>1303</v>
      </c>
      <c r="C46" s="34">
        <v>13</v>
      </c>
      <c r="D46" s="34" t="s">
        <v>13</v>
      </c>
      <c r="E46" s="34">
        <v>588</v>
      </c>
      <c r="F46" s="30">
        <f t="shared" si="8"/>
        <v>646.80000000000007</v>
      </c>
      <c r="G46" s="118">
        <f>G45</f>
        <v>22680</v>
      </c>
      <c r="H46" s="119">
        <f t="shared" si="3"/>
        <v>13335840</v>
      </c>
      <c r="I46" s="120">
        <f t="shared" si="4"/>
        <v>14402707</v>
      </c>
      <c r="J46" s="121">
        <f t="shared" si="5"/>
        <v>36000</v>
      </c>
      <c r="K46" s="120">
        <f t="shared" si="6"/>
        <v>1940400.0000000002</v>
      </c>
      <c r="L46" s="108" t="s">
        <v>42</v>
      </c>
    </row>
    <row r="47" spans="1:12" ht="15" x14ac:dyDescent="0.25">
      <c r="A47" s="29">
        <v>45</v>
      </c>
      <c r="B47" s="34">
        <v>1304</v>
      </c>
      <c r="C47" s="34">
        <v>13</v>
      </c>
      <c r="D47" s="34" t="s">
        <v>12</v>
      </c>
      <c r="E47" s="34">
        <v>840</v>
      </c>
      <c r="F47" s="30">
        <f t="shared" si="8"/>
        <v>924.00000000000011</v>
      </c>
      <c r="G47" s="118">
        <f>G46</f>
        <v>22680</v>
      </c>
      <c r="H47" s="119">
        <v>0</v>
      </c>
      <c r="I47" s="120">
        <f t="shared" si="4"/>
        <v>0</v>
      </c>
      <c r="J47" s="121">
        <f t="shared" si="5"/>
        <v>0</v>
      </c>
      <c r="K47" s="120">
        <f t="shared" si="6"/>
        <v>2772000.0000000005</v>
      </c>
      <c r="L47" s="108" t="s">
        <v>43</v>
      </c>
    </row>
    <row r="48" spans="1:12" ht="15" x14ac:dyDescent="0.25">
      <c r="A48" s="29">
        <v>46</v>
      </c>
      <c r="B48" s="34">
        <v>1402</v>
      </c>
      <c r="C48" s="34">
        <v>14</v>
      </c>
      <c r="D48" s="34" t="s">
        <v>23</v>
      </c>
      <c r="E48" s="34">
        <v>475</v>
      </c>
      <c r="F48" s="30">
        <f t="shared" si="8"/>
        <v>522.5</v>
      </c>
      <c r="G48" s="118">
        <f>G47+80</f>
        <v>22760</v>
      </c>
      <c r="H48" s="119">
        <f t="shared" si="3"/>
        <v>10811000</v>
      </c>
      <c r="I48" s="120">
        <f t="shared" si="4"/>
        <v>11675880</v>
      </c>
      <c r="J48" s="121">
        <f t="shared" si="5"/>
        <v>29000</v>
      </c>
      <c r="K48" s="120">
        <f t="shared" si="6"/>
        <v>1567500</v>
      </c>
      <c r="L48" s="108" t="s">
        <v>42</v>
      </c>
    </row>
    <row r="49" spans="1:12" ht="15" x14ac:dyDescent="0.25">
      <c r="A49" s="29">
        <v>47</v>
      </c>
      <c r="B49" s="34">
        <v>1403</v>
      </c>
      <c r="C49" s="34">
        <v>14</v>
      </c>
      <c r="D49" s="34" t="s">
        <v>13</v>
      </c>
      <c r="E49" s="34">
        <v>588</v>
      </c>
      <c r="F49" s="30">
        <f t="shared" si="8"/>
        <v>646.80000000000007</v>
      </c>
      <c r="G49" s="118">
        <f>G48</f>
        <v>22760</v>
      </c>
      <c r="H49" s="119">
        <f t="shared" si="3"/>
        <v>13382880</v>
      </c>
      <c r="I49" s="120">
        <f t="shared" si="4"/>
        <v>14453510</v>
      </c>
      <c r="J49" s="121">
        <f t="shared" si="5"/>
        <v>36000</v>
      </c>
      <c r="K49" s="120">
        <f t="shared" si="6"/>
        <v>1940400.0000000002</v>
      </c>
      <c r="L49" s="108" t="s">
        <v>42</v>
      </c>
    </row>
    <row r="50" spans="1:12" ht="15" x14ac:dyDescent="0.25">
      <c r="A50" s="29">
        <v>48</v>
      </c>
      <c r="B50" s="34">
        <v>1404</v>
      </c>
      <c r="C50" s="34">
        <v>14</v>
      </c>
      <c r="D50" s="34" t="s">
        <v>12</v>
      </c>
      <c r="E50" s="34">
        <v>840</v>
      </c>
      <c r="F50" s="30">
        <f t="shared" si="8"/>
        <v>924.00000000000011</v>
      </c>
      <c r="G50" s="118">
        <f>G49</f>
        <v>22760</v>
      </c>
      <c r="H50" s="119">
        <v>0</v>
      </c>
      <c r="I50" s="120">
        <f t="shared" si="4"/>
        <v>0</v>
      </c>
      <c r="J50" s="121">
        <f t="shared" si="5"/>
        <v>0</v>
      </c>
      <c r="K50" s="120">
        <f t="shared" si="6"/>
        <v>2772000.0000000005</v>
      </c>
      <c r="L50" s="108" t="s">
        <v>43</v>
      </c>
    </row>
    <row r="51" spans="1:12" ht="15" x14ac:dyDescent="0.25">
      <c r="A51" s="147" t="s">
        <v>3</v>
      </c>
      <c r="B51" s="148"/>
      <c r="C51" s="148"/>
      <c r="D51" s="150"/>
      <c r="E51" s="42">
        <f>SUM(E3:E50)</f>
        <v>29484.92</v>
      </c>
      <c r="F51" s="42">
        <f>SUM(F3:F50)</f>
        <v>32433.412</v>
      </c>
      <c r="G51" s="118"/>
      <c r="H51" s="113">
        <f t="shared" ref="H51:K51" si="10">SUM(H3:H50)</f>
        <v>469666212.80000001</v>
      </c>
      <c r="I51" s="113">
        <f t="shared" si="10"/>
        <v>507239509</v>
      </c>
      <c r="J51" s="113"/>
      <c r="K51" s="113">
        <f t="shared" si="10"/>
        <v>97300236.000000015</v>
      </c>
    </row>
    <row r="54" spans="1:12" ht="15" x14ac:dyDescent="0.25">
      <c r="A54" s="151" t="s">
        <v>15</v>
      </c>
      <c r="B54" s="151"/>
      <c r="C54" s="151"/>
      <c r="D54" s="151"/>
      <c r="E54" s="151"/>
      <c r="F54" s="151"/>
      <c r="G54" s="151"/>
      <c r="H54" s="151"/>
      <c r="I54" s="151"/>
      <c r="J54" s="151"/>
      <c r="K54" s="151"/>
    </row>
    <row r="55" spans="1:12" ht="54" customHeight="1" x14ac:dyDescent="0.25">
      <c r="A55" s="32" t="s">
        <v>1</v>
      </c>
      <c r="B55" s="32" t="s">
        <v>0</v>
      </c>
      <c r="C55" s="33" t="s">
        <v>2</v>
      </c>
      <c r="D55" s="33" t="s">
        <v>16</v>
      </c>
      <c r="E55" s="33" t="s">
        <v>17</v>
      </c>
      <c r="F55" s="33" t="s">
        <v>11</v>
      </c>
      <c r="G55" s="115" t="s">
        <v>46</v>
      </c>
      <c r="H55" s="116" t="s">
        <v>47</v>
      </c>
      <c r="I55" s="117" t="s">
        <v>48</v>
      </c>
      <c r="J55" s="117" t="s">
        <v>49</v>
      </c>
      <c r="K55" s="117" t="s">
        <v>50</v>
      </c>
      <c r="L55" s="5" t="s">
        <v>41</v>
      </c>
    </row>
    <row r="56" spans="1:12" ht="15" x14ac:dyDescent="0.25">
      <c r="A56" s="29">
        <v>49</v>
      </c>
      <c r="B56" s="41">
        <v>1401</v>
      </c>
      <c r="C56" s="30">
        <v>14</v>
      </c>
      <c r="D56" s="30" t="s">
        <v>13</v>
      </c>
      <c r="E56" s="30">
        <v>644.44000000000005</v>
      </c>
      <c r="F56" s="30">
        <f>E56*1.1</f>
        <v>708.88400000000013</v>
      </c>
      <c r="G56" s="118">
        <f>G50</f>
        <v>22760</v>
      </c>
      <c r="H56" s="119">
        <f t="shared" ref="H56:H77" si="11">E56*G56</f>
        <v>14667454.4</v>
      </c>
      <c r="I56" s="120">
        <f>ROUND(H56*1.08,0)</f>
        <v>15840851</v>
      </c>
      <c r="J56" s="121">
        <f t="shared" ref="J56:J78" si="12">MROUND((I56*0.03/12),500)</f>
        <v>39500</v>
      </c>
      <c r="K56" s="120">
        <f t="shared" ref="K56:K78" si="13">F56*3000</f>
        <v>2126652.0000000005</v>
      </c>
      <c r="L56" s="108" t="s">
        <v>42</v>
      </c>
    </row>
    <row r="57" spans="1:12" ht="15" x14ac:dyDescent="0.25">
      <c r="A57" s="29">
        <v>50</v>
      </c>
      <c r="B57" s="41">
        <v>1501</v>
      </c>
      <c r="C57" s="30">
        <v>15</v>
      </c>
      <c r="D57" s="30" t="s">
        <v>13</v>
      </c>
      <c r="E57" s="30">
        <v>644.44000000000005</v>
      </c>
      <c r="F57" s="30">
        <f t="shared" ref="F57:F78" si="14">E57*1.1</f>
        <v>708.88400000000013</v>
      </c>
      <c r="G57" s="118">
        <f>G56+80</f>
        <v>22840</v>
      </c>
      <c r="H57" s="119">
        <f t="shared" si="11"/>
        <v>14719009.600000001</v>
      </c>
      <c r="I57" s="120">
        <f t="shared" ref="I57:I78" si="15">ROUND(H57*1.08,0)</f>
        <v>15896530</v>
      </c>
      <c r="J57" s="121">
        <f t="shared" si="12"/>
        <v>39500</v>
      </c>
      <c r="K57" s="120">
        <f t="shared" si="13"/>
        <v>2126652.0000000005</v>
      </c>
      <c r="L57" s="108" t="s">
        <v>42</v>
      </c>
    </row>
    <row r="58" spans="1:12" ht="15" x14ac:dyDescent="0.25">
      <c r="A58" s="29">
        <v>51</v>
      </c>
      <c r="B58" s="41">
        <v>1502</v>
      </c>
      <c r="C58" s="30">
        <v>15</v>
      </c>
      <c r="D58" s="30" t="s">
        <v>23</v>
      </c>
      <c r="E58" s="30">
        <v>475</v>
      </c>
      <c r="F58" s="30">
        <f t="shared" si="14"/>
        <v>522.5</v>
      </c>
      <c r="G58" s="118">
        <f t="shared" ref="G58" si="16">G57</f>
        <v>22840</v>
      </c>
      <c r="H58" s="119">
        <f t="shared" si="11"/>
        <v>10849000</v>
      </c>
      <c r="I58" s="120">
        <f t="shared" si="15"/>
        <v>11716920</v>
      </c>
      <c r="J58" s="121">
        <f t="shared" si="12"/>
        <v>29500</v>
      </c>
      <c r="K58" s="120">
        <f t="shared" si="13"/>
        <v>1567500</v>
      </c>
      <c r="L58" s="108" t="s">
        <v>42</v>
      </c>
    </row>
    <row r="59" spans="1:12" ht="15" x14ac:dyDescent="0.25">
      <c r="A59" s="29">
        <v>52</v>
      </c>
      <c r="B59" s="41">
        <v>1503</v>
      </c>
      <c r="C59" s="30">
        <v>15</v>
      </c>
      <c r="D59" s="30" t="s">
        <v>13</v>
      </c>
      <c r="E59" s="30">
        <v>588</v>
      </c>
      <c r="F59" s="30">
        <f t="shared" si="14"/>
        <v>646.80000000000007</v>
      </c>
      <c r="G59" s="118">
        <f>G58</f>
        <v>22840</v>
      </c>
      <c r="H59" s="119">
        <f t="shared" si="11"/>
        <v>13429920</v>
      </c>
      <c r="I59" s="120">
        <f t="shared" si="15"/>
        <v>14504314</v>
      </c>
      <c r="J59" s="121">
        <f t="shared" si="12"/>
        <v>36500</v>
      </c>
      <c r="K59" s="120">
        <f t="shared" si="13"/>
        <v>1940400.0000000002</v>
      </c>
      <c r="L59" s="108" t="s">
        <v>42</v>
      </c>
    </row>
    <row r="60" spans="1:12" ht="15" x14ac:dyDescent="0.25">
      <c r="A60" s="29">
        <v>53</v>
      </c>
      <c r="B60" s="41">
        <v>1601</v>
      </c>
      <c r="C60" s="30">
        <v>16</v>
      </c>
      <c r="D60" s="31" t="s">
        <v>13</v>
      </c>
      <c r="E60" s="30">
        <v>644.44000000000005</v>
      </c>
      <c r="F60" s="30">
        <f t="shared" si="14"/>
        <v>708.88400000000013</v>
      </c>
      <c r="G60" s="118">
        <f>G59+80</f>
        <v>22920</v>
      </c>
      <c r="H60" s="119">
        <f t="shared" si="11"/>
        <v>14770564.800000001</v>
      </c>
      <c r="I60" s="120">
        <f t="shared" si="15"/>
        <v>15952210</v>
      </c>
      <c r="J60" s="121">
        <f t="shared" si="12"/>
        <v>40000</v>
      </c>
      <c r="K60" s="120">
        <f t="shared" si="13"/>
        <v>2126652.0000000005</v>
      </c>
      <c r="L60" s="108" t="s">
        <v>42</v>
      </c>
    </row>
    <row r="61" spans="1:12" ht="15" x14ac:dyDescent="0.25">
      <c r="A61" s="29">
        <v>54</v>
      </c>
      <c r="B61" s="41">
        <v>1602</v>
      </c>
      <c r="C61" s="30">
        <v>16</v>
      </c>
      <c r="D61" s="31" t="s">
        <v>23</v>
      </c>
      <c r="E61" s="30">
        <v>475.23</v>
      </c>
      <c r="F61" s="30">
        <f t="shared" si="14"/>
        <v>522.75300000000004</v>
      </c>
      <c r="G61" s="118">
        <f>G60</f>
        <v>22920</v>
      </c>
      <c r="H61" s="119">
        <f t="shared" si="11"/>
        <v>10892271.6</v>
      </c>
      <c r="I61" s="120">
        <f t="shared" si="15"/>
        <v>11763653</v>
      </c>
      <c r="J61" s="121">
        <f t="shared" si="12"/>
        <v>29500</v>
      </c>
      <c r="K61" s="120">
        <f t="shared" si="13"/>
        <v>1568259.0000000002</v>
      </c>
      <c r="L61" s="108" t="s">
        <v>42</v>
      </c>
    </row>
    <row r="62" spans="1:12" ht="15" x14ac:dyDescent="0.25">
      <c r="A62" s="29">
        <v>55</v>
      </c>
      <c r="B62" s="41">
        <v>1603</v>
      </c>
      <c r="C62" s="30">
        <v>16</v>
      </c>
      <c r="D62" s="31" t="s">
        <v>13</v>
      </c>
      <c r="E62" s="30">
        <v>588</v>
      </c>
      <c r="F62" s="30">
        <f t="shared" si="14"/>
        <v>646.80000000000007</v>
      </c>
      <c r="G62" s="118">
        <f>G61</f>
        <v>22920</v>
      </c>
      <c r="H62" s="119">
        <f t="shared" si="11"/>
        <v>13476960</v>
      </c>
      <c r="I62" s="120">
        <f t="shared" si="15"/>
        <v>14555117</v>
      </c>
      <c r="J62" s="121">
        <f t="shared" si="12"/>
        <v>36500</v>
      </c>
      <c r="K62" s="120">
        <f t="shared" si="13"/>
        <v>1940400.0000000002</v>
      </c>
      <c r="L62" s="108" t="s">
        <v>42</v>
      </c>
    </row>
    <row r="63" spans="1:12" ht="15" x14ac:dyDescent="0.25">
      <c r="A63" s="29">
        <v>56</v>
      </c>
      <c r="B63" s="41">
        <v>1604</v>
      </c>
      <c r="C63" s="30">
        <v>16</v>
      </c>
      <c r="D63" s="31" t="s">
        <v>12</v>
      </c>
      <c r="E63" s="30">
        <v>840</v>
      </c>
      <c r="F63" s="30">
        <f t="shared" si="14"/>
        <v>924.00000000000011</v>
      </c>
      <c r="G63" s="118">
        <f>G62</f>
        <v>22920</v>
      </c>
      <c r="H63" s="119">
        <v>0</v>
      </c>
      <c r="I63" s="120">
        <f t="shared" si="15"/>
        <v>0</v>
      </c>
      <c r="J63" s="121">
        <f t="shared" si="12"/>
        <v>0</v>
      </c>
      <c r="K63" s="120">
        <f t="shared" si="13"/>
        <v>2772000.0000000005</v>
      </c>
      <c r="L63" s="109" t="s">
        <v>43</v>
      </c>
    </row>
    <row r="64" spans="1:12" ht="15" x14ac:dyDescent="0.25">
      <c r="A64" s="29">
        <v>57</v>
      </c>
      <c r="B64" s="41">
        <v>1701</v>
      </c>
      <c r="C64" s="30">
        <v>17</v>
      </c>
      <c r="D64" s="31" t="s">
        <v>13</v>
      </c>
      <c r="E64" s="30">
        <v>644.44000000000005</v>
      </c>
      <c r="F64" s="30">
        <f t="shared" si="14"/>
        <v>708.88400000000013</v>
      </c>
      <c r="G64" s="118">
        <f>G63+80</f>
        <v>23000</v>
      </c>
      <c r="H64" s="119">
        <f t="shared" si="11"/>
        <v>14822120.000000002</v>
      </c>
      <c r="I64" s="120">
        <f t="shared" si="15"/>
        <v>16007890</v>
      </c>
      <c r="J64" s="121">
        <f t="shared" si="12"/>
        <v>40000</v>
      </c>
      <c r="K64" s="120">
        <f t="shared" si="13"/>
        <v>2126652.0000000005</v>
      </c>
      <c r="L64" s="108" t="s">
        <v>42</v>
      </c>
    </row>
    <row r="65" spans="1:12" ht="15" x14ac:dyDescent="0.25">
      <c r="A65" s="29">
        <v>58</v>
      </c>
      <c r="B65" s="41">
        <v>1702</v>
      </c>
      <c r="C65" s="30">
        <v>17</v>
      </c>
      <c r="D65" s="31" t="s">
        <v>23</v>
      </c>
      <c r="E65" s="30">
        <v>475.23</v>
      </c>
      <c r="F65" s="30">
        <f t="shared" si="14"/>
        <v>522.75300000000004</v>
      </c>
      <c r="G65" s="118">
        <f>G64</f>
        <v>23000</v>
      </c>
      <c r="H65" s="119">
        <f t="shared" si="11"/>
        <v>10930290</v>
      </c>
      <c r="I65" s="120">
        <f t="shared" si="15"/>
        <v>11804713</v>
      </c>
      <c r="J65" s="121">
        <f t="shared" si="12"/>
        <v>29500</v>
      </c>
      <c r="K65" s="120">
        <f t="shared" si="13"/>
        <v>1568259.0000000002</v>
      </c>
      <c r="L65" s="108" t="s">
        <v>42</v>
      </c>
    </row>
    <row r="66" spans="1:12" ht="15" x14ac:dyDescent="0.25">
      <c r="A66" s="29">
        <v>59</v>
      </c>
      <c r="B66" s="41">
        <v>1703</v>
      </c>
      <c r="C66" s="30">
        <v>17</v>
      </c>
      <c r="D66" s="31" t="s">
        <v>13</v>
      </c>
      <c r="E66" s="30">
        <v>588</v>
      </c>
      <c r="F66" s="30">
        <f t="shared" si="14"/>
        <v>646.80000000000007</v>
      </c>
      <c r="G66" s="118">
        <f>G65</f>
        <v>23000</v>
      </c>
      <c r="H66" s="119">
        <f t="shared" si="11"/>
        <v>13524000</v>
      </c>
      <c r="I66" s="120">
        <f t="shared" si="15"/>
        <v>14605920</v>
      </c>
      <c r="J66" s="121">
        <f t="shared" si="12"/>
        <v>36500</v>
      </c>
      <c r="K66" s="120">
        <f t="shared" si="13"/>
        <v>1940400.0000000002</v>
      </c>
      <c r="L66" s="108" t="s">
        <v>42</v>
      </c>
    </row>
    <row r="67" spans="1:12" ht="15" x14ac:dyDescent="0.25">
      <c r="A67" s="29">
        <v>60</v>
      </c>
      <c r="B67" s="41">
        <v>1704</v>
      </c>
      <c r="C67" s="30">
        <v>17</v>
      </c>
      <c r="D67" s="31" t="s">
        <v>12</v>
      </c>
      <c r="E67" s="30">
        <v>840</v>
      </c>
      <c r="F67" s="30">
        <f t="shared" si="14"/>
        <v>924.00000000000011</v>
      </c>
      <c r="G67" s="118">
        <f>G66</f>
        <v>23000</v>
      </c>
      <c r="H67" s="119">
        <v>0</v>
      </c>
      <c r="I67" s="120">
        <f t="shared" si="15"/>
        <v>0</v>
      </c>
      <c r="J67" s="121">
        <f t="shared" si="12"/>
        <v>0</v>
      </c>
      <c r="K67" s="120">
        <f t="shared" si="13"/>
        <v>2772000.0000000005</v>
      </c>
      <c r="L67" s="108" t="s">
        <v>43</v>
      </c>
    </row>
    <row r="68" spans="1:12" ht="15" x14ac:dyDescent="0.25">
      <c r="A68" s="29">
        <v>61</v>
      </c>
      <c r="B68" s="41">
        <v>1801</v>
      </c>
      <c r="C68" s="30">
        <v>18</v>
      </c>
      <c r="D68" s="31" t="s">
        <v>13</v>
      </c>
      <c r="E68" s="30">
        <v>644.44000000000005</v>
      </c>
      <c r="F68" s="30">
        <f t="shared" si="14"/>
        <v>708.88400000000013</v>
      </c>
      <c r="G68" s="118">
        <f>G67+80</f>
        <v>23080</v>
      </c>
      <c r="H68" s="119">
        <f t="shared" si="11"/>
        <v>14873675.200000001</v>
      </c>
      <c r="I68" s="120">
        <f t="shared" si="15"/>
        <v>16063569</v>
      </c>
      <c r="J68" s="121">
        <f t="shared" si="12"/>
        <v>40000</v>
      </c>
      <c r="K68" s="120">
        <f t="shared" si="13"/>
        <v>2126652.0000000005</v>
      </c>
      <c r="L68" s="108" t="s">
        <v>42</v>
      </c>
    </row>
    <row r="69" spans="1:12" ht="15" x14ac:dyDescent="0.25">
      <c r="A69" s="29">
        <v>62</v>
      </c>
      <c r="B69" s="41">
        <v>1802</v>
      </c>
      <c r="C69" s="30">
        <v>18</v>
      </c>
      <c r="D69" s="31" t="s">
        <v>23</v>
      </c>
      <c r="E69" s="30">
        <v>475.23</v>
      </c>
      <c r="F69" s="30">
        <f t="shared" si="14"/>
        <v>522.75300000000004</v>
      </c>
      <c r="G69" s="118">
        <f>G68</f>
        <v>23080</v>
      </c>
      <c r="H69" s="119">
        <f t="shared" si="11"/>
        <v>10968308.4</v>
      </c>
      <c r="I69" s="120">
        <f t="shared" si="15"/>
        <v>11845773</v>
      </c>
      <c r="J69" s="121">
        <f t="shared" si="12"/>
        <v>29500</v>
      </c>
      <c r="K69" s="120">
        <f t="shared" si="13"/>
        <v>1568259.0000000002</v>
      </c>
      <c r="L69" s="108" t="s">
        <v>42</v>
      </c>
    </row>
    <row r="70" spans="1:12" ht="15" x14ac:dyDescent="0.25">
      <c r="A70" s="29">
        <v>63</v>
      </c>
      <c r="B70" s="41">
        <v>1803</v>
      </c>
      <c r="C70" s="30">
        <v>18</v>
      </c>
      <c r="D70" s="31" t="s">
        <v>13</v>
      </c>
      <c r="E70" s="30">
        <v>588</v>
      </c>
      <c r="F70" s="30">
        <f t="shared" si="14"/>
        <v>646.80000000000007</v>
      </c>
      <c r="G70" s="118">
        <f>G69</f>
        <v>23080</v>
      </c>
      <c r="H70" s="119">
        <f t="shared" si="11"/>
        <v>13571040</v>
      </c>
      <c r="I70" s="120">
        <f t="shared" si="15"/>
        <v>14656723</v>
      </c>
      <c r="J70" s="121">
        <f t="shared" si="12"/>
        <v>36500</v>
      </c>
      <c r="K70" s="120">
        <f t="shared" si="13"/>
        <v>1940400.0000000002</v>
      </c>
      <c r="L70" s="108" t="s">
        <v>42</v>
      </c>
    </row>
    <row r="71" spans="1:12" ht="15" x14ac:dyDescent="0.25">
      <c r="A71" s="29">
        <v>64</v>
      </c>
      <c r="B71" s="41">
        <v>1804</v>
      </c>
      <c r="C71" s="30">
        <v>18</v>
      </c>
      <c r="D71" s="31" t="s">
        <v>12</v>
      </c>
      <c r="E71" s="30">
        <v>840</v>
      </c>
      <c r="F71" s="30">
        <f t="shared" si="14"/>
        <v>924.00000000000011</v>
      </c>
      <c r="G71" s="118">
        <f>G70</f>
        <v>23080</v>
      </c>
      <c r="H71" s="119">
        <v>0</v>
      </c>
      <c r="I71" s="120">
        <f t="shared" si="15"/>
        <v>0</v>
      </c>
      <c r="J71" s="121">
        <f t="shared" si="12"/>
        <v>0</v>
      </c>
      <c r="K71" s="120">
        <f t="shared" si="13"/>
        <v>2772000.0000000005</v>
      </c>
      <c r="L71" s="109" t="s">
        <v>43</v>
      </c>
    </row>
    <row r="72" spans="1:12" ht="15" x14ac:dyDescent="0.25">
      <c r="A72" s="29">
        <v>65</v>
      </c>
      <c r="B72" s="41">
        <v>1901</v>
      </c>
      <c r="C72" s="30">
        <v>19</v>
      </c>
      <c r="D72" s="31" t="s">
        <v>13</v>
      </c>
      <c r="E72" s="30">
        <v>644.44000000000005</v>
      </c>
      <c r="F72" s="30">
        <f t="shared" si="14"/>
        <v>708.88400000000013</v>
      </c>
      <c r="G72" s="118">
        <f>G71+80</f>
        <v>23160</v>
      </c>
      <c r="H72" s="119">
        <f t="shared" si="11"/>
        <v>14925230.4</v>
      </c>
      <c r="I72" s="120">
        <f t="shared" si="15"/>
        <v>16119249</v>
      </c>
      <c r="J72" s="121">
        <f t="shared" si="12"/>
        <v>40500</v>
      </c>
      <c r="K72" s="120">
        <f t="shared" si="13"/>
        <v>2126652.0000000005</v>
      </c>
      <c r="L72" s="108" t="s">
        <v>42</v>
      </c>
    </row>
    <row r="73" spans="1:12" ht="15" x14ac:dyDescent="0.25">
      <c r="A73" s="29">
        <v>66</v>
      </c>
      <c r="B73" s="44">
        <v>1902</v>
      </c>
      <c r="C73" s="30">
        <v>19</v>
      </c>
      <c r="D73" s="31" t="s">
        <v>23</v>
      </c>
      <c r="E73" s="30">
        <v>475.23</v>
      </c>
      <c r="F73" s="30">
        <f t="shared" si="14"/>
        <v>522.75300000000004</v>
      </c>
      <c r="G73" s="118">
        <f>G72</f>
        <v>23160</v>
      </c>
      <c r="H73" s="122">
        <f t="shared" si="11"/>
        <v>11006326.800000001</v>
      </c>
      <c r="I73" s="120">
        <f t="shared" si="15"/>
        <v>11886833</v>
      </c>
      <c r="J73" s="123">
        <f t="shared" si="12"/>
        <v>29500</v>
      </c>
      <c r="K73" s="120">
        <f t="shared" si="13"/>
        <v>1568259.0000000002</v>
      </c>
      <c r="L73" s="108" t="s">
        <v>42</v>
      </c>
    </row>
    <row r="74" spans="1:12" ht="15" x14ac:dyDescent="0.25">
      <c r="A74" s="29">
        <v>67</v>
      </c>
      <c r="B74" s="44">
        <v>1903</v>
      </c>
      <c r="C74" s="30">
        <v>19</v>
      </c>
      <c r="D74" s="31" t="s">
        <v>13</v>
      </c>
      <c r="E74" s="30">
        <v>588</v>
      </c>
      <c r="F74" s="30">
        <f t="shared" si="14"/>
        <v>646.80000000000007</v>
      </c>
      <c r="G74" s="118">
        <f>G73</f>
        <v>23160</v>
      </c>
      <c r="H74" s="122">
        <f t="shared" si="11"/>
        <v>13618080</v>
      </c>
      <c r="I74" s="120">
        <f t="shared" si="15"/>
        <v>14707526</v>
      </c>
      <c r="J74" s="123">
        <f t="shared" si="12"/>
        <v>37000</v>
      </c>
      <c r="K74" s="120">
        <f t="shared" si="13"/>
        <v>1940400.0000000002</v>
      </c>
      <c r="L74" s="108" t="s">
        <v>42</v>
      </c>
    </row>
    <row r="75" spans="1:12" ht="15" x14ac:dyDescent="0.25">
      <c r="A75" s="29">
        <v>68</v>
      </c>
      <c r="B75" s="44">
        <v>1904</v>
      </c>
      <c r="C75" s="30">
        <v>19</v>
      </c>
      <c r="D75" s="31" t="s">
        <v>12</v>
      </c>
      <c r="E75" s="30">
        <v>840</v>
      </c>
      <c r="F75" s="30">
        <f t="shared" si="14"/>
        <v>924.00000000000011</v>
      </c>
      <c r="G75" s="118">
        <f>G74</f>
        <v>23160</v>
      </c>
      <c r="H75" s="122">
        <v>0</v>
      </c>
      <c r="I75" s="120">
        <f t="shared" si="15"/>
        <v>0</v>
      </c>
      <c r="J75" s="123">
        <f t="shared" si="12"/>
        <v>0</v>
      </c>
      <c r="K75" s="120">
        <f t="shared" si="13"/>
        <v>2772000.0000000005</v>
      </c>
      <c r="L75" s="109" t="s">
        <v>43</v>
      </c>
    </row>
    <row r="76" spans="1:12" ht="15" x14ac:dyDescent="0.25">
      <c r="A76" s="29">
        <v>69</v>
      </c>
      <c r="B76" s="44">
        <v>2002</v>
      </c>
      <c r="C76" s="45">
        <v>20</v>
      </c>
      <c r="D76" s="30" t="s">
        <v>23</v>
      </c>
      <c r="E76" s="30">
        <v>475</v>
      </c>
      <c r="F76" s="30">
        <f t="shared" si="14"/>
        <v>522.5</v>
      </c>
      <c r="G76" s="118">
        <f>G75+80</f>
        <v>23240</v>
      </c>
      <c r="H76" s="122">
        <f t="shared" si="11"/>
        <v>11039000</v>
      </c>
      <c r="I76" s="120">
        <f t="shared" si="15"/>
        <v>11922120</v>
      </c>
      <c r="J76" s="123">
        <f t="shared" si="12"/>
        <v>30000</v>
      </c>
      <c r="K76" s="120">
        <f t="shared" si="13"/>
        <v>1567500</v>
      </c>
      <c r="L76" s="108" t="s">
        <v>42</v>
      </c>
    </row>
    <row r="77" spans="1:12" ht="15" x14ac:dyDescent="0.25">
      <c r="A77" s="29">
        <v>70</v>
      </c>
      <c r="B77" s="44">
        <v>2003</v>
      </c>
      <c r="C77" s="45">
        <v>20</v>
      </c>
      <c r="D77" s="30" t="s">
        <v>13</v>
      </c>
      <c r="E77" s="79">
        <v>588</v>
      </c>
      <c r="F77" s="30">
        <f t="shared" si="14"/>
        <v>646.80000000000007</v>
      </c>
      <c r="G77" s="118">
        <f>G76</f>
        <v>23240</v>
      </c>
      <c r="H77" s="122">
        <f t="shared" si="11"/>
        <v>13665120</v>
      </c>
      <c r="I77" s="120">
        <f t="shared" si="15"/>
        <v>14758330</v>
      </c>
      <c r="J77" s="123">
        <f t="shared" si="12"/>
        <v>37000</v>
      </c>
      <c r="K77" s="120">
        <f t="shared" si="13"/>
        <v>1940400.0000000002</v>
      </c>
      <c r="L77" s="108" t="s">
        <v>42</v>
      </c>
    </row>
    <row r="78" spans="1:12" ht="15" x14ac:dyDescent="0.25">
      <c r="A78" s="29">
        <v>71</v>
      </c>
      <c r="B78" s="44">
        <v>2004</v>
      </c>
      <c r="C78" s="45">
        <v>20</v>
      </c>
      <c r="D78" s="30" t="s">
        <v>12</v>
      </c>
      <c r="E78" s="30">
        <v>840</v>
      </c>
      <c r="F78" s="30">
        <f t="shared" si="14"/>
        <v>924.00000000000011</v>
      </c>
      <c r="G78" s="118">
        <f>G77</f>
        <v>23240</v>
      </c>
      <c r="H78" s="122">
        <v>0</v>
      </c>
      <c r="I78" s="120">
        <f t="shared" si="15"/>
        <v>0</v>
      </c>
      <c r="J78" s="123">
        <f t="shared" si="12"/>
        <v>0</v>
      </c>
      <c r="K78" s="120">
        <f t="shared" si="13"/>
        <v>2772000.0000000005</v>
      </c>
      <c r="L78" s="109" t="s">
        <v>43</v>
      </c>
    </row>
    <row r="79" spans="1:12" ht="15" x14ac:dyDescent="0.25">
      <c r="A79" s="152" t="s">
        <v>3</v>
      </c>
      <c r="B79" s="153"/>
      <c r="C79" s="153"/>
      <c r="D79" s="154"/>
      <c r="E79" s="35">
        <f>SUM(E56:E78)</f>
        <v>14445.56</v>
      </c>
      <c r="F79" s="35">
        <f>SUM(F56:F78)</f>
        <v>15890.116</v>
      </c>
      <c r="G79" s="118"/>
      <c r="H79" s="124">
        <f>SUM(H56:H78)</f>
        <v>235748371.20000002</v>
      </c>
      <c r="I79" s="124">
        <f>SUM(I56:I78)</f>
        <v>254608241</v>
      </c>
      <c r="J79" s="121"/>
      <c r="K79" s="124">
        <f>SUM(K56:K78)</f>
        <v>47670348.000000007</v>
      </c>
    </row>
    <row r="86" spans="10:10" x14ac:dyDescent="0.3">
      <c r="J86" s="114">
        <f>23+13</f>
        <v>36</v>
      </c>
    </row>
  </sheetData>
  <mergeCells count="4">
    <mergeCell ref="A1:K1"/>
    <mergeCell ref="A51:D51"/>
    <mergeCell ref="A54:K54"/>
    <mergeCell ref="A79:D7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9169B-AEFE-4DFA-89B0-A02D28684060}">
  <dimension ref="A1:L71"/>
  <sheetViews>
    <sheetView zoomScale="175" zoomScaleNormal="175" workbookViewId="0">
      <selection activeCell="A46" sqref="A46:A63"/>
    </sheetView>
  </sheetViews>
  <sheetFormatPr defaultRowHeight="16.5" x14ac:dyDescent="0.3"/>
  <cols>
    <col min="1" max="1" width="4.140625" style="46" customWidth="1"/>
    <col min="2" max="2" width="5.85546875" style="47" customWidth="1"/>
    <col min="3" max="3" width="4.7109375" style="46" customWidth="1"/>
    <col min="4" max="4" width="6" style="46" customWidth="1"/>
    <col min="5" max="5" width="7.42578125" style="46" customWidth="1"/>
    <col min="6" max="6" width="6.42578125" style="46" customWidth="1"/>
    <col min="7" max="7" width="7.42578125" style="114" customWidth="1"/>
    <col min="8" max="9" width="12.140625" style="114" bestFit="1" customWidth="1"/>
    <col min="10" max="10" width="9.28515625" style="114" bestFit="1" customWidth="1"/>
    <col min="11" max="11" width="10" style="114" customWidth="1"/>
  </cols>
  <sheetData>
    <row r="1" spans="1:12" ht="15" x14ac:dyDescent="0.25">
      <c r="A1" s="149" t="s">
        <v>14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2" ht="57.75" customHeight="1" x14ac:dyDescent="0.25">
      <c r="A2" s="32" t="s">
        <v>1</v>
      </c>
      <c r="B2" s="32" t="s">
        <v>0</v>
      </c>
      <c r="C2" s="33" t="s">
        <v>2</v>
      </c>
      <c r="D2" s="33" t="s">
        <v>38</v>
      </c>
      <c r="E2" s="33" t="s">
        <v>37</v>
      </c>
      <c r="F2" s="33" t="s">
        <v>11</v>
      </c>
      <c r="G2" s="115" t="s">
        <v>46</v>
      </c>
      <c r="H2" s="116" t="s">
        <v>47</v>
      </c>
      <c r="I2" s="117" t="s">
        <v>48</v>
      </c>
      <c r="J2" s="117" t="s">
        <v>49</v>
      </c>
      <c r="K2" s="117" t="s">
        <v>50</v>
      </c>
      <c r="L2" s="5" t="s">
        <v>41</v>
      </c>
    </row>
    <row r="3" spans="1:12" ht="15" x14ac:dyDescent="0.25">
      <c r="A3" s="29">
        <v>1</v>
      </c>
      <c r="B3" s="41">
        <v>201</v>
      </c>
      <c r="C3" s="30">
        <v>2</v>
      </c>
      <c r="D3" s="34" t="s">
        <v>23</v>
      </c>
      <c r="E3" s="41">
        <v>475.23</v>
      </c>
      <c r="F3" s="30">
        <f t="shared" ref="F3:F4" si="0">E3*1.1</f>
        <v>522.75300000000004</v>
      </c>
      <c r="G3" s="118">
        <v>21800</v>
      </c>
      <c r="H3" s="119">
        <f>E3*G3</f>
        <v>10360014</v>
      </c>
      <c r="I3" s="120">
        <f>ROUND(H3*1.08,0)</f>
        <v>11188815</v>
      </c>
      <c r="J3" s="121">
        <f t="shared" ref="J3:J40" si="1">MROUND((I3*0.03/12),500)</f>
        <v>28000</v>
      </c>
      <c r="K3" s="120">
        <f t="shared" ref="K3:K40" si="2">F3*3000</f>
        <v>1568259.0000000002</v>
      </c>
      <c r="L3" s="108" t="s">
        <v>42</v>
      </c>
    </row>
    <row r="4" spans="1:12" ht="15" x14ac:dyDescent="0.25">
      <c r="A4" s="29">
        <v>2</v>
      </c>
      <c r="B4" s="41">
        <v>202</v>
      </c>
      <c r="C4" s="30">
        <v>2</v>
      </c>
      <c r="D4" s="34" t="s">
        <v>23</v>
      </c>
      <c r="E4" s="41">
        <v>472.86</v>
      </c>
      <c r="F4" s="30">
        <f t="shared" si="0"/>
        <v>520.14600000000007</v>
      </c>
      <c r="G4" s="118">
        <v>21800</v>
      </c>
      <c r="H4" s="119">
        <f t="shared" ref="H4:H40" si="3">E4*G4</f>
        <v>10308348</v>
      </c>
      <c r="I4" s="120">
        <f t="shared" ref="I4:I40" si="4">ROUND(H4*1.08,0)</f>
        <v>11133016</v>
      </c>
      <c r="J4" s="121">
        <f t="shared" si="1"/>
        <v>28000</v>
      </c>
      <c r="K4" s="120">
        <f t="shared" si="2"/>
        <v>1560438.0000000002</v>
      </c>
      <c r="L4" s="108" t="s">
        <v>42</v>
      </c>
    </row>
    <row r="5" spans="1:12" ht="15" x14ac:dyDescent="0.25">
      <c r="A5" s="29">
        <v>3</v>
      </c>
      <c r="B5" s="41">
        <v>203</v>
      </c>
      <c r="C5" s="30">
        <v>2</v>
      </c>
      <c r="D5" s="34" t="s">
        <v>23</v>
      </c>
      <c r="E5" s="41">
        <v>527.87</v>
      </c>
      <c r="F5" s="30">
        <f>E5*1.1</f>
        <v>580.65700000000004</v>
      </c>
      <c r="G5" s="118">
        <v>21800</v>
      </c>
      <c r="H5" s="119">
        <f t="shared" si="3"/>
        <v>11507566</v>
      </c>
      <c r="I5" s="120">
        <f t="shared" si="4"/>
        <v>12428171</v>
      </c>
      <c r="J5" s="121">
        <f t="shared" si="1"/>
        <v>31000</v>
      </c>
      <c r="K5" s="120">
        <f t="shared" si="2"/>
        <v>1741971.0000000002</v>
      </c>
      <c r="L5" s="108" t="s">
        <v>42</v>
      </c>
    </row>
    <row r="6" spans="1:12" ht="15" x14ac:dyDescent="0.25">
      <c r="A6" s="29">
        <v>4</v>
      </c>
      <c r="B6" s="41">
        <v>301</v>
      </c>
      <c r="C6" s="30">
        <v>3</v>
      </c>
      <c r="D6" s="34" t="s">
        <v>23</v>
      </c>
      <c r="E6" s="41">
        <v>475.23</v>
      </c>
      <c r="F6" s="30">
        <f t="shared" ref="F6:F40" si="5">E6*1.1</f>
        <v>522.75300000000004</v>
      </c>
      <c r="G6" s="118">
        <v>21880</v>
      </c>
      <c r="H6" s="119">
        <f t="shared" si="3"/>
        <v>10398032.4</v>
      </c>
      <c r="I6" s="120">
        <f t="shared" si="4"/>
        <v>11229875</v>
      </c>
      <c r="J6" s="121">
        <f t="shared" si="1"/>
        <v>28000</v>
      </c>
      <c r="K6" s="120">
        <f t="shared" si="2"/>
        <v>1568259.0000000002</v>
      </c>
      <c r="L6" s="108" t="s">
        <v>42</v>
      </c>
    </row>
    <row r="7" spans="1:12" ht="15" x14ac:dyDescent="0.25">
      <c r="A7" s="29">
        <v>5</v>
      </c>
      <c r="B7" s="41">
        <v>302</v>
      </c>
      <c r="C7" s="30">
        <v>3</v>
      </c>
      <c r="D7" s="34" t="s">
        <v>23</v>
      </c>
      <c r="E7" s="41">
        <v>472.86</v>
      </c>
      <c r="F7" s="30">
        <f t="shared" si="5"/>
        <v>520.14600000000007</v>
      </c>
      <c r="G7" s="118">
        <v>21880</v>
      </c>
      <c r="H7" s="119">
        <f t="shared" si="3"/>
        <v>10346176.800000001</v>
      </c>
      <c r="I7" s="120">
        <f t="shared" si="4"/>
        <v>11173871</v>
      </c>
      <c r="J7" s="121">
        <f t="shared" si="1"/>
        <v>28000</v>
      </c>
      <c r="K7" s="120">
        <f t="shared" si="2"/>
        <v>1560438.0000000002</v>
      </c>
      <c r="L7" s="108" t="s">
        <v>42</v>
      </c>
    </row>
    <row r="8" spans="1:12" ht="15" x14ac:dyDescent="0.25">
      <c r="A8" s="29">
        <v>6</v>
      </c>
      <c r="B8" s="41">
        <v>303</v>
      </c>
      <c r="C8" s="30">
        <v>3</v>
      </c>
      <c r="D8" s="34" t="s">
        <v>23</v>
      </c>
      <c r="E8" s="41">
        <v>527.87</v>
      </c>
      <c r="F8" s="30">
        <f t="shared" si="5"/>
        <v>580.65700000000004</v>
      </c>
      <c r="G8" s="118">
        <v>21880</v>
      </c>
      <c r="H8" s="119">
        <f t="shared" si="3"/>
        <v>11549795.6</v>
      </c>
      <c r="I8" s="120">
        <f t="shared" si="4"/>
        <v>12473779</v>
      </c>
      <c r="J8" s="121">
        <f t="shared" si="1"/>
        <v>31000</v>
      </c>
      <c r="K8" s="120">
        <f t="shared" si="2"/>
        <v>1741971.0000000002</v>
      </c>
      <c r="L8" s="108" t="s">
        <v>42</v>
      </c>
    </row>
    <row r="9" spans="1:12" ht="15" x14ac:dyDescent="0.25">
      <c r="A9" s="29">
        <v>7</v>
      </c>
      <c r="B9" s="41">
        <v>401</v>
      </c>
      <c r="C9" s="30">
        <v>4</v>
      </c>
      <c r="D9" s="34" t="s">
        <v>13</v>
      </c>
      <c r="E9" s="34">
        <v>644</v>
      </c>
      <c r="F9" s="30">
        <f t="shared" si="5"/>
        <v>708.40000000000009</v>
      </c>
      <c r="G9" s="118">
        <v>21960</v>
      </c>
      <c r="H9" s="119">
        <f t="shared" si="3"/>
        <v>14142240</v>
      </c>
      <c r="I9" s="120">
        <f t="shared" si="4"/>
        <v>15273619</v>
      </c>
      <c r="J9" s="121">
        <f t="shared" si="1"/>
        <v>38000</v>
      </c>
      <c r="K9" s="120">
        <f t="shared" si="2"/>
        <v>2125200.0000000005</v>
      </c>
      <c r="L9" s="108" t="s">
        <v>42</v>
      </c>
    </row>
    <row r="10" spans="1:12" ht="15" x14ac:dyDescent="0.25">
      <c r="A10" s="29">
        <v>8</v>
      </c>
      <c r="B10" s="41">
        <v>402</v>
      </c>
      <c r="C10" s="30">
        <v>4</v>
      </c>
      <c r="D10" s="34" t="s">
        <v>23</v>
      </c>
      <c r="E10" s="34">
        <v>475</v>
      </c>
      <c r="F10" s="30">
        <f t="shared" si="5"/>
        <v>522.5</v>
      </c>
      <c r="G10" s="118">
        <v>21960</v>
      </c>
      <c r="H10" s="119">
        <f t="shared" si="3"/>
        <v>10431000</v>
      </c>
      <c r="I10" s="120">
        <f t="shared" si="4"/>
        <v>11265480</v>
      </c>
      <c r="J10" s="121">
        <f t="shared" si="1"/>
        <v>28000</v>
      </c>
      <c r="K10" s="120">
        <f t="shared" si="2"/>
        <v>1567500</v>
      </c>
      <c r="L10" s="108" t="s">
        <v>42</v>
      </c>
    </row>
    <row r="11" spans="1:12" ht="15" x14ac:dyDescent="0.25">
      <c r="A11" s="29">
        <v>9</v>
      </c>
      <c r="B11" s="41">
        <v>403</v>
      </c>
      <c r="C11" s="30">
        <v>4</v>
      </c>
      <c r="D11" s="34" t="s">
        <v>13</v>
      </c>
      <c r="E11" s="34">
        <v>588</v>
      </c>
      <c r="F11" s="30">
        <f t="shared" si="5"/>
        <v>646.80000000000007</v>
      </c>
      <c r="G11" s="118">
        <v>21960</v>
      </c>
      <c r="H11" s="119">
        <f t="shared" si="3"/>
        <v>12912480</v>
      </c>
      <c r="I11" s="120">
        <f t="shared" si="4"/>
        <v>13945478</v>
      </c>
      <c r="J11" s="121">
        <f t="shared" si="1"/>
        <v>35000</v>
      </c>
      <c r="K11" s="120">
        <f t="shared" si="2"/>
        <v>1940400.0000000002</v>
      </c>
      <c r="L11" s="108" t="s">
        <v>42</v>
      </c>
    </row>
    <row r="12" spans="1:12" ht="15" x14ac:dyDescent="0.25">
      <c r="A12" s="29">
        <v>10</v>
      </c>
      <c r="B12" s="41">
        <v>501</v>
      </c>
      <c r="C12" s="30">
        <v>5</v>
      </c>
      <c r="D12" s="34" t="s">
        <v>13</v>
      </c>
      <c r="E12" s="34">
        <v>644</v>
      </c>
      <c r="F12" s="30">
        <f t="shared" si="5"/>
        <v>708.40000000000009</v>
      </c>
      <c r="G12" s="118">
        <v>22040</v>
      </c>
      <c r="H12" s="119">
        <f t="shared" si="3"/>
        <v>14193760</v>
      </c>
      <c r="I12" s="120">
        <f t="shared" si="4"/>
        <v>15329261</v>
      </c>
      <c r="J12" s="121">
        <f t="shared" si="1"/>
        <v>38500</v>
      </c>
      <c r="K12" s="120">
        <f t="shared" si="2"/>
        <v>2125200.0000000005</v>
      </c>
      <c r="L12" s="108" t="s">
        <v>42</v>
      </c>
    </row>
    <row r="13" spans="1:12" ht="15" x14ac:dyDescent="0.25">
      <c r="A13" s="29">
        <v>11</v>
      </c>
      <c r="B13" s="41">
        <v>502</v>
      </c>
      <c r="C13" s="30">
        <v>5</v>
      </c>
      <c r="D13" s="34" t="s">
        <v>23</v>
      </c>
      <c r="E13" s="34">
        <v>475</v>
      </c>
      <c r="F13" s="30">
        <f t="shared" si="5"/>
        <v>522.5</v>
      </c>
      <c r="G13" s="118">
        <v>22040</v>
      </c>
      <c r="H13" s="119">
        <f t="shared" si="3"/>
        <v>10469000</v>
      </c>
      <c r="I13" s="120">
        <f t="shared" si="4"/>
        <v>11306520</v>
      </c>
      <c r="J13" s="121">
        <f t="shared" si="1"/>
        <v>28500</v>
      </c>
      <c r="K13" s="120">
        <f t="shared" si="2"/>
        <v>1567500</v>
      </c>
      <c r="L13" s="108" t="s">
        <v>42</v>
      </c>
    </row>
    <row r="14" spans="1:12" ht="15" x14ac:dyDescent="0.25">
      <c r="A14" s="29">
        <v>12</v>
      </c>
      <c r="B14" s="41">
        <v>503</v>
      </c>
      <c r="C14" s="30">
        <v>5</v>
      </c>
      <c r="D14" s="34" t="s">
        <v>13</v>
      </c>
      <c r="E14" s="34">
        <v>588</v>
      </c>
      <c r="F14" s="30">
        <f t="shared" si="5"/>
        <v>646.80000000000007</v>
      </c>
      <c r="G14" s="118">
        <v>22040</v>
      </c>
      <c r="H14" s="119">
        <f t="shared" si="3"/>
        <v>12959520</v>
      </c>
      <c r="I14" s="120">
        <f t="shared" si="4"/>
        <v>13996282</v>
      </c>
      <c r="J14" s="121">
        <f t="shared" si="1"/>
        <v>35000</v>
      </c>
      <c r="K14" s="120">
        <f t="shared" si="2"/>
        <v>1940400.0000000002</v>
      </c>
      <c r="L14" s="108" t="s">
        <v>42</v>
      </c>
    </row>
    <row r="15" spans="1:12" ht="15" x14ac:dyDescent="0.25">
      <c r="A15" s="29">
        <v>13</v>
      </c>
      <c r="B15" s="41">
        <v>601</v>
      </c>
      <c r="C15" s="30">
        <v>6</v>
      </c>
      <c r="D15" s="34" t="s">
        <v>13</v>
      </c>
      <c r="E15" s="34">
        <v>644</v>
      </c>
      <c r="F15" s="30">
        <f t="shared" si="5"/>
        <v>708.40000000000009</v>
      </c>
      <c r="G15" s="118">
        <v>22120</v>
      </c>
      <c r="H15" s="119">
        <f t="shared" si="3"/>
        <v>14245280</v>
      </c>
      <c r="I15" s="120">
        <f t="shared" si="4"/>
        <v>15384902</v>
      </c>
      <c r="J15" s="121">
        <f t="shared" si="1"/>
        <v>38500</v>
      </c>
      <c r="K15" s="120">
        <f t="shared" si="2"/>
        <v>2125200.0000000005</v>
      </c>
      <c r="L15" s="108" t="s">
        <v>42</v>
      </c>
    </row>
    <row r="16" spans="1:12" ht="15" x14ac:dyDescent="0.25">
      <c r="A16" s="29">
        <v>14</v>
      </c>
      <c r="B16" s="41">
        <v>602</v>
      </c>
      <c r="C16" s="30">
        <v>6</v>
      </c>
      <c r="D16" s="34" t="s">
        <v>23</v>
      </c>
      <c r="E16" s="34">
        <v>475</v>
      </c>
      <c r="F16" s="30">
        <f t="shared" si="5"/>
        <v>522.5</v>
      </c>
      <c r="G16" s="118">
        <v>22120</v>
      </c>
      <c r="H16" s="119">
        <f t="shared" si="3"/>
        <v>10507000</v>
      </c>
      <c r="I16" s="120">
        <f t="shared" si="4"/>
        <v>11347560</v>
      </c>
      <c r="J16" s="121">
        <f t="shared" si="1"/>
        <v>28500</v>
      </c>
      <c r="K16" s="120">
        <f t="shared" si="2"/>
        <v>1567500</v>
      </c>
      <c r="L16" s="108" t="s">
        <v>42</v>
      </c>
    </row>
    <row r="17" spans="1:12" ht="15" x14ac:dyDescent="0.25">
      <c r="A17" s="29">
        <v>15</v>
      </c>
      <c r="B17" s="41">
        <v>603</v>
      </c>
      <c r="C17" s="30">
        <v>6</v>
      </c>
      <c r="D17" s="34" t="s">
        <v>13</v>
      </c>
      <c r="E17" s="34">
        <v>588</v>
      </c>
      <c r="F17" s="30">
        <f t="shared" si="5"/>
        <v>646.80000000000007</v>
      </c>
      <c r="G17" s="118">
        <v>22120</v>
      </c>
      <c r="H17" s="119">
        <f t="shared" si="3"/>
        <v>13006560</v>
      </c>
      <c r="I17" s="120">
        <f t="shared" si="4"/>
        <v>14047085</v>
      </c>
      <c r="J17" s="121">
        <f t="shared" si="1"/>
        <v>35000</v>
      </c>
      <c r="K17" s="120">
        <f t="shared" si="2"/>
        <v>1940400.0000000002</v>
      </c>
      <c r="L17" s="108" t="s">
        <v>42</v>
      </c>
    </row>
    <row r="18" spans="1:12" ht="15" x14ac:dyDescent="0.25">
      <c r="A18" s="29">
        <v>16</v>
      </c>
      <c r="B18" s="34">
        <v>701</v>
      </c>
      <c r="C18" s="34">
        <v>7</v>
      </c>
      <c r="D18" s="34" t="s">
        <v>13</v>
      </c>
      <c r="E18" s="34">
        <v>644</v>
      </c>
      <c r="F18" s="30">
        <f t="shared" si="5"/>
        <v>708.40000000000009</v>
      </c>
      <c r="G18" s="118">
        <v>22200</v>
      </c>
      <c r="H18" s="119">
        <f t="shared" si="3"/>
        <v>14296800</v>
      </c>
      <c r="I18" s="120">
        <f t="shared" si="4"/>
        <v>15440544</v>
      </c>
      <c r="J18" s="121">
        <f t="shared" si="1"/>
        <v>38500</v>
      </c>
      <c r="K18" s="120">
        <f t="shared" si="2"/>
        <v>2125200.0000000005</v>
      </c>
      <c r="L18" s="108" t="s">
        <v>42</v>
      </c>
    </row>
    <row r="19" spans="1:12" ht="15" x14ac:dyDescent="0.25">
      <c r="A19" s="29">
        <v>17</v>
      </c>
      <c r="B19" s="34">
        <v>702</v>
      </c>
      <c r="C19" s="34">
        <v>7</v>
      </c>
      <c r="D19" s="34" t="s">
        <v>23</v>
      </c>
      <c r="E19" s="34">
        <v>475</v>
      </c>
      <c r="F19" s="30">
        <f t="shared" si="5"/>
        <v>522.5</v>
      </c>
      <c r="G19" s="118">
        <v>22200</v>
      </c>
      <c r="H19" s="119">
        <f t="shared" si="3"/>
        <v>10545000</v>
      </c>
      <c r="I19" s="120">
        <f t="shared" si="4"/>
        <v>11388600</v>
      </c>
      <c r="J19" s="121">
        <f t="shared" si="1"/>
        <v>28500</v>
      </c>
      <c r="K19" s="120">
        <f t="shared" si="2"/>
        <v>1567500</v>
      </c>
      <c r="L19" s="108" t="s">
        <v>42</v>
      </c>
    </row>
    <row r="20" spans="1:12" ht="15" x14ac:dyDescent="0.25">
      <c r="A20" s="29">
        <v>18</v>
      </c>
      <c r="B20" s="34">
        <v>703</v>
      </c>
      <c r="C20" s="34">
        <v>7</v>
      </c>
      <c r="D20" s="34" t="s">
        <v>13</v>
      </c>
      <c r="E20" s="34">
        <v>588</v>
      </c>
      <c r="F20" s="30">
        <f t="shared" si="5"/>
        <v>646.80000000000007</v>
      </c>
      <c r="G20" s="118">
        <v>22200</v>
      </c>
      <c r="H20" s="119">
        <f t="shared" si="3"/>
        <v>13053600</v>
      </c>
      <c r="I20" s="120">
        <f t="shared" si="4"/>
        <v>14097888</v>
      </c>
      <c r="J20" s="121">
        <f t="shared" si="1"/>
        <v>35000</v>
      </c>
      <c r="K20" s="120">
        <f t="shared" si="2"/>
        <v>1940400.0000000002</v>
      </c>
      <c r="L20" s="108" t="s">
        <v>42</v>
      </c>
    </row>
    <row r="21" spans="1:12" ht="15" x14ac:dyDescent="0.25">
      <c r="A21" s="29">
        <v>19</v>
      </c>
      <c r="B21" s="34">
        <v>801</v>
      </c>
      <c r="C21" s="34">
        <v>8</v>
      </c>
      <c r="D21" s="34" t="s">
        <v>13</v>
      </c>
      <c r="E21" s="34">
        <v>644</v>
      </c>
      <c r="F21" s="30">
        <f t="shared" si="5"/>
        <v>708.40000000000009</v>
      </c>
      <c r="G21" s="118">
        <v>22280</v>
      </c>
      <c r="H21" s="119">
        <f t="shared" si="3"/>
        <v>14348320</v>
      </c>
      <c r="I21" s="120">
        <f t="shared" si="4"/>
        <v>15496186</v>
      </c>
      <c r="J21" s="121">
        <f t="shared" si="1"/>
        <v>38500</v>
      </c>
      <c r="K21" s="120">
        <f t="shared" si="2"/>
        <v>2125200.0000000005</v>
      </c>
      <c r="L21" s="108" t="s">
        <v>42</v>
      </c>
    </row>
    <row r="22" spans="1:12" ht="15" x14ac:dyDescent="0.25">
      <c r="A22" s="29">
        <v>20</v>
      </c>
      <c r="B22" s="34">
        <v>802</v>
      </c>
      <c r="C22" s="34">
        <v>8</v>
      </c>
      <c r="D22" s="34" t="s">
        <v>23</v>
      </c>
      <c r="E22" s="34">
        <v>475</v>
      </c>
      <c r="F22" s="30">
        <f t="shared" si="5"/>
        <v>522.5</v>
      </c>
      <c r="G22" s="118">
        <v>22280</v>
      </c>
      <c r="H22" s="119">
        <f t="shared" si="3"/>
        <v>10583000</v>
      </c>
      <c r="I22" s="120">
        <f t="shared" si="4"/>
        <v>11429640</v>
      </c>
      <c r="J22" s="121">
        <f t="shared" si="1"/>
        <v>28500</v>
      </c>
      <c r="K22" s="120">
        <f t="shared" si="2"/>
        <v>1567500</v>
      </c>
      <c r="L22" s="108" t="s">
        <v>42</v>
      </c>
    </row>
    <row r="23" spans="1:12" ht="15" x14ac:dyDescent="0.25">
      <c r="A23" s="29">
        <v>21</v>
      </c>
      <c r="B23" s="34">
        <v>803</v>
      </c>
      <c r="C23" s="34">
        <v>8</v>
      </c>
      <c r="D23" s="34" t="s">
        <v>13</v>
      </c>
      <c r="E23" s="34">
        <v>588</v>
      </c>
      <c r="F23" s="30">
        <f t="shared" si="5"/>
        <v>646.80000000000007</v>
      </c>
      <c r="G23" s="118">
        <v>22280</v>
      </c>
      <c r="H23" s="119">
        <f t="shared" si="3"/>
        <v>13100640</v>
      </c>
      <c r="I23" s="120">
        <f t="shared" si="4"/>
        <v>14148691</v>
      </c>
      <c r="J23" s="121">
        <f t="shared" si="1"/>
        <v>35500</v>
      </c>
      <c r="K23" s="120">
        <f t="shared" si="2"/>
        <v>1940400.0000000002</v>
      </c>
      <c r="L23" s="108" t="s">
        <v>42</v>
      </c>
    </row>
    <row r="24" spans="1:12" ht="15" x14ac:dyDescent="0.25">
      <c r="A24" s="29">
        <v>22</v>
      </c>
      <c r="B24" s="34">
        <v>901</v>
      </c>
      <c r="C24" s="34">
        <v>9</v>
      </c>
      <c r="D24" s="34" t="s">
        <v>13</v>
      </c>
      <c r="E24" s="34">
        <v>644</v>
      </c>
      <c r="F24" s="30">
        <f t="shared" si="5"/>
        <v>708.40000000000009</v>
      </c>
      <c r="G24" s="118">
        <v>22360</v>
      </c>
      <c r="H24" s="119">
        <f t="shared" si="3"/>
        <v>14399840</v>
      </c>
      <c r="I24" s="120">
        <f t="shared" si="4"/>
        <v>15551827</v>
      </c>
      <c r="J24" s="121">
        <f t="shared" si="1"/>
        <v>39000</v>
      </c>
      <c r="K24" s="120">
        <f t="shared" si="2"/>
        <v>2125200.0000000005</v>
      </c>
      <c r="L24" s="108" t="s">
        <v>42</v>
      </c>
    </row>
    <row r="25" spans="1:12" ht="15" x14ac:dyDescent="0.25">
      <c r="A25" s="29">
        <v>23</v>
      </c>
      <c r="B25" s="34">
        <v>902</v>
      </c>
      <c r="C25" s="34">
        <v>9</v>
      </c>
      <c r="D25" s="34" t="s">
        <v>23</v>
      </c>
      <c r="E25" s="34">
        <v>475</v>
      </c>
      <c r="F25" s="30">
        <f t="shared" si="5"/>
        <v>522.5</v>
      </c>
      <c r="G25" s="118">
        <v>22360</v>
      </c>
      <c r="H25" s="119">
        <f t="shared" si="3"/>
        <v>10621000</v>
      </c>
      <c r="I25" s="120">
        <f t="shared" si="4"/>
        <v>11470680</v>
      </c>
      <c r="J25" s="121">
        <f t="shared" si="1"/>
        <v>28500</v>
      </c>
      <c r="K25" s="120">
        <f t="shared" si="2"/>
        <v>1567500</v>
      </c>
      <c r="L25" s="108" t="s">
        <v>45</v>
      </c>
    </row>
    <row r="26" spans="1:12" ht="15" x14ac:dyDescent="0.25">
      <c r="A26" s="29">
        <v>24</v>
      </c>
      <c r="B26" s="34">
        <v>903</v>
      </c>
      <c r="C26" s="34">
        <v>9</v>
      </c>
      <c r="D26" s="34" t="s">
        <v>13</v>
      </c>
      <c r="E26" s="34">
        <v>588</v>
      </c>
      <c r="F26" s="30">
        <f t="shared" si="5"/>
        <v>646.80000000000007</v>
      </c>
      <c r="G26" s="118">
        <v>22360</v>
      </c>
      <c r="H26" s="119">
        <f t="shared" si="3"/>
        <v>13147680</v>
      </c>
      <c r="I26" s="120">
        <f t="shared" si="4"/>
        <v>14199494</v>
      </c>
      <c r="J26" s="121">
        <f t="shared" si="1"/>
        <v>35500</v>
      </c>
      <c r="K26" s="120">
        <f t="shared" si="2"/>
        <v>1940400.0000000002</v>
      </c>
      <c r="L26" s="108" t="s">
        <v>42</v>
      </c>
    </row>
    <row r="27" spans="1:12" ht="15" x14ac:dyDescent="0.25">
      <c r="A27" s="29">
        <v>25</v>
      </c>
      <c r="B27" s="34">
        <v>1001</v>
      </c>
      <c r="C27" s="34">
        <v>10</v>
      </c>
      <c r="D27" s="34" t="s">
        <v>13</v>
      </c>
      <c r="E27" s="34">
        <v>644</v>
      </c>
      <c r="F27" s="30">
        <f t="shared" si="5"/>
        <v>708.40000000000009</v>
      </c>
      <c r="G27" s="118">
        <v>22440</v>
      </c>
      <c r="H27" s="119">
        <f t="shared" si="3"/>
        <v>14451360</v>
      </c>
      <c r="I27" s="120">
        <f t="shared" si="4"/>
        <v>15607469</v>
      </c>
      <c r="J27" s="121">
        <f t="shared" si="1"/>
        <v>39000</v>
      </c>
      <c r="K27" s="120">
        <f t="shared" si="2"/>
        <v>2125200.0000000005</v>
      </c>
      <c r="L27" s="108" t="s">
        <v>42</v>
      </c>
    </row>
    <row r="28" spans="1:12" ht="15" x14ac:dyDescent="0.25">
      <c r="A28" s="29">
        <v>26</v>
      </c>
      <c r="B28" s="34">
        <v>1002</v>
      </c>
      <c r="C28" s="34">
        <v>10</v>
      </c>
      <c r="D28" s="34" t="s">
        <v>23</v>
      </c>
      <c r="E28" s="34">
        <v>475</v>
      </c>
      <c r="F28" s="30">
        <f t="shared" si="5"/>
        <v>522.5</v>
      </c>
      <c r="G28" s="118">
        <v>22440</v>
      </c>
      <c r="H28" s="119">
        <f t="shared" si="3"/>
        <v>10659000</v>
      </c>
      <c r="I28" s="120">
        <f t="shared" si="4"/>
        <v>11511720</v>
      </c>
      <c r="J28" s="121">
        <f t="shared" si="1"/>
        <v>29000</v>
      </c>
      <c r="K28" s="120">
        <f t="shared" si="2"/>
        <v>1567500</v>
      </c>
      <c r="L28" s="108" t="s">
        <v>42</v>
      </c>
    </row>
    <row r="29" spans="1:12" ht="15" x14ac:dyDescent="0.25">
      <c r="A29" s="29">
        <v>27</v>
      </c>
      <c r="B29" s="34">
        <v>1003</v>
      </c>
      <c r="C29" s="34">
        <v>10</v>
      </c>
      <c r="D29" s="34" t="s">
        <v>13</v>
      </c>
      <c r="E29" s="34">
        <v>588</v>
      </c>
      <c r="F29" s="30">
        <f t="shared" si="5"/>
        <v>646.80000000000007</v>
      </c>
      <c r="G29" s="118">
        <v>22440</v>
      </c>
      <c r="H29" s="119">
        <f t="shared" si="3"/>
        <v>13194720</v>
      </c>
      <c r="I29" s="120">
        <f t="shared" si="4"/>
        <v>14250298</v>
      </c>
      <c r="J29" s="121">
        <f t="shared" si="1"/>
        <v>35500</v>
      </c>
      <c r="K29" s="120">
        <f t="shared" si="2"/>
        <v>1940400.0000000002</v>
      </c>
      <c r="L29" s="108" t="s">
        <v>42</v>
      </c>
    </row>
    <row r="30" spans="1:12" ht="15" x14ac:dyDescent="0.25">
      <c r="A30" s="29">
        <v>28</v>
      </c>
      <c r="B30" s="34">
        <v>1101</v>
      </c>
      <c r="C30" s="34">
        <v>11</v>
      </c>
      <c r="D30" s="34" t="s">
        <v>13</v>
      </c>
      <c r="E30" s="34">
        <v>644</v>
      </c>
      <c r="F30" s="30">
        <f t="shared" si="5"/>
        <v>708.40000000000009</v>
      </c>
      <c r="G30" s="118">
        <v>22520</v>
      </c>
      <c r="H30" s="119">
        <f t="shared" si="3"/>
        <v>14502880</v>
      </c>
      <c r="I30" s="120">
        <f t="shared" si="4"/>
        <v>15663110</v>
      </c>
      <c r="J30" s="121">
        <f t="shared" si="1"/>
        <v>39000</v>
      </c>
      <c r="K30" s="120">
        <f t="shared" si="2"/>
        <v>2125200.0000000005</v>
      </c>
      <c r="L30" s="108" t="s">
        <v>42</v>
      </c>
    </row>
    <row r="31" spans="1:12" ht="15" x14ac:dyDescent="0.25">
      <c r="A31" s="29">
        <v>29</v>
      </c>
      <c r="B31" s="34">
        <v>1102</v>
      </c>
      <c r="C31" s="34">
        <v>11</v>
      </c>
      <c r="D31" s="34" t="s">
        <v>23</v>
      </c>
      <c r="E31" s="34">
        <v>475</v>
      </c>
      <c r="F31" s="30">
        <f t="shared" si="5"/>
        <v>522.5</v>
      </c>
      <c r="G31" s="118">
        <v>22520</v>
      </c>
      <c r="H31" s="119">
        <f t="shared" si="3"/>
        <v>10697000</v>
      </c>
      <c r="I31" s="120">
        <f t="shared" si="4"/>
        <v>11552760</v>
      </c>
      <c r="J31" s="121">
        <f t="shared" si="1"/>
        <v>29000</v>
      </c>
      <c r="K31" s="120">
        <f t="shared" si="2"/>
        <v>1567500</v>
      </c>
      <c r="L31" s="108" t="s">
        <v>42</v>
      </c>
    </row>
    <row r="32" spans="1:12" ht="15" x14ac:dyDescent="0.25">
      <c r="A32" s="29">
        <v>30</v>
      </c>
      <c r="B32" s="34">
        <v>1103</v>
      </c>
      <c r="C32" s="34">
        <v>11</v>
      </c>
      <c r="D32" s="34" t="s">
        <v>13</v>
      </c>
      <c r="E32" s="34">
        <v>588</v>
      </c>
      <c r="F32" s="30">
        <f t="shared" si="5"/>
        <v>646.80000000000007</v>
      </c>
      <c r="G32" s="118">
        <v>22520</v>
      </c>
      <c r="H32" s="119">
        <f t="shared" si="3"/>
        <v>13241760</v>
      </c>
      <c r="I32" s="120">
        <f t="shared" si="4"/>
        <v>14301101</v>
      </c>
      <c r="J32" s="121">
        <f t="shared" si="1"/>
        <v>36000</v>
      </c>
      <c r="K32" s="120">
        <f t="shared" si="2"/>
        <v>1940400.0000000002</v>
      </c>
      <c r="L32" s="108" t="s">
        <v>42</v>
      </c>
    </row>
    <row r="33" spans="1:12" ht="15" x14ac:dyDescent="0.25">
      <c r="A33" s="29">
        <v>31</v>
      </c>
      <c r="B33" s="34">
        <v>1201</v>
      </c>
      <c r="C33" s="34">
        <v>12</v>
      </c>
      <c r="D33" s="34" t="s">
        <v>13</v>
      </c>
      <c r="E33" s="34">
        <v>644</v>
      </c>
      <c r="F33" s="30">
        <f t="shared" si="5"/>
        <v>708.40000000000009</v>
      </c>
      <c r="G33" s="118">
        <v>22600</v>
      </c>
      <c r="H33" s="119">
        <f t="shared" si="3"/>
        <v>14554400</v>
      </c>
      <c r="I33" s="120">
        <f t="shared" si="4"/>
        <v>15718752</v>
      </c>
      <c r="J33" s="121">
        <f t="shared" si="1"/>
        <v>39500</v>
      </c>
      <c r="K33" s="120">
        <f t="shared" si="2"/>
        <v>2125200.0000000005</v>
      </c>
      <c r="L33" s="108" t="s">
        <v>42</v>
      </c>
    </row>
    <row r="34" spans="1:12" ht="15" x14ac:dyDescent="0.25">
      <c r="A34" s="29">
        <v>32</v>
      </c>
      <c r="B34" s="34">
        <v>1202</v>
      </c>
      <c r="C34" s="34">
        <v>12</v>
      </c>
      <c r="D34" s="34" t="s">
        <v>23</v>
      </c>
      <c r="E34" s="34">
        <v>475</v>
      </c>
      <c r="F34" s="30">
        <f t="shared" si="5"/>
        <v>522.5</v>
      </c>
      <c r="G34" s="118">
        <v>22600</v>
      </c>
      <c r="H34" s="119">
        <f t="shared" si="3"/>
        <v>10735000</v>
      </c>
      <c r="I34" s="120">
        <f t="shared" si="4"/>
        <v>11593800</v>
      </c>
      <c r="J34" s="121">
        <f t="shared" si="1"/>
        <v>29000</v>
      </c>
      <c r="K34" s="120">
        <f t="shared" si="2"/>
        <v>1567500</v>
      </c>
      <c r="L34" s="108" t="s">
        <v>42</v>
      </c>
    </row>
    <row r="35" spans="1:12" ht="15" x14ac:dyDescent="0.25">
      <c r="A35" s="29">
        <v>33</v>
      </c>
      <c r="B35" s="34">
        <v>1203</v>
      </c>
      <c r="C35" s="34">
        <v>12</v>
      </c>
      <c r="D35" s="34" t="s">
        <v>13</v>
      </c>
      <c r="E35" s="34">
        <v>588</v>
      </c>
      <c r="F35" s="30">
        <f t="shared" si="5"/>
        <v>646.80000000000007</v>
      </c>
      <c r="G35" s="118">
        <v>22600</v>
      </c>
      <c r="H35" s="119">
        <f t="shared" si="3"/>
        <v>13288800</v>
      </c>
      <c r="I35" s="120">
        <f t="shared" si="4"/>
        <v>14351904</v>
      </c>
      <c r="J35" s="121">
        <f t="shared" si="1"/>
        <v>36000</v>
      </c>
      <c r="K35" s="120">
        <f t="shared" si="2"/>
        <v>1940400.0000000002</v>
      </c>
      <c r="L35" s="108" t="s">
        <v>42</v>
      </c>
    </row>
    <row r="36" spans="1:12" ht="15" x14ac:dyDescent="0.25">
      <c r="A36" s="29">
        <v>34</v>
      </c>
      <c r="B36" s="34">
        <v>1301</v>
      </c>
      <c r="C36" s="34">
        <v>13</v>
      </c>
      <c r="D36" s="34" t="s">
        <v>13</v>
      </c>
      <c r="E36" s="34">
        <v>644</v>
      </c>
      <c r="F36" s="30">
        <f t="shared" si="5"/>
        <v>708.40000000000009</v>
      </c>
      <c r="G36" s="118">
        <v>22680</v>
      </c>
      <c r="H36" s="119">
        <f t="shared" si="3"/>
        <v>14605920</v>
      </c>
      <c r="I36" s="120">
        <f t="shared" si="4"/>
        <v>15774394</v>
      </c>
      <c r="J36" s="121">
        <f t="shared" si="1"/>
        <v>39500</v>
      </c>
      <c r="K36" s="120">
        <f t="shared" si="2"/>
        <v>2125200.0000000005</v>
      </c>
      <c r="L36" s="108" t="s">
        <v>42</v>
      </c>
    </row>
    <row r="37" spans="1:12" ht="15" x14ac:dyDescent="0.25">
      <c r="A37" s="29">
        <v>35</v>
      </c>
      <c r="B37" s="34">
        <v>1302</v>
      </c>
      <c r="C37" s="34">
        <v>13</v>
      </c>
      <c r="D37" s="34" t="s">
        <v>23</v>
      </c>
      <c r="E37" s="34">
        <v>475</v>
      </c>
      <c r="F37" s="30">
        <f t="shared" si="5"/>
        <v>522.5</v>
      </c>
      <c r="G37" s="118">
        <v>22680</v>
      </c>
      <c r="H37" s="119">
        <f t="shared" si="3"/>
        <v>10773000</v>
      </c>
      <c r="I37" s="120">
        <f t="shared" si="4"/>
        <v>11634840</v>
      </c>
      <c r="J37" s="121">
        <f t="shared" si="1"/>
        <v>29000</v>
      </c>
      <c r="K37" s="120">
        <f t="shared" si="2"/>
        <v>1567500</v>
      </c>
      <c r="L37" s="108" t="s">
        <v>42</v>
      </c>
    </row>
    <row r="38" spans="1:12" ht="15" x14ac:dyDescent="0.25">
      <c r="A38" s="29">
        <v>36</v>
      </c>
      <c r="B38" s="34">
        <v>1303</v>
      </c>
      <c r="C38" s="34">
        <v>13</v>
      </c>
      <c r="D38" s="34" t="s">
        <v>13</v>
      </c>
      <c r="E38" s="34">
        <v>588</v>
      </c>
      <c r="F38" s="30">
        <f t="shared" si="5"/>
        <v>646.80000000000007</v>
      </c>
      <c r="G38" s="118">
        <v>22680</v>
      </c>
      <c r="H38" s="119">
        <f t="shared" si="3"/>
        <v>13335840</v>
      </c>
      <c r="I38" s="120">
        <f t="shared" si="4"/>
        <v>14402707</v>
      </c>
      <c r="J38" s="121">
        <f t="shared" si="1"/>
        <v>36000</v>
      </c>
      <c r="K38" s="120">
        <f t="shared" si="2"/>
        <v>1940400.0000000002</v>
      </c>
      <c r="L38" s="108" t="s">
        <v>42</v>
      </c>
    </row>
    <row r="39" spans="1:12" ht="15" x14ac:dyDescent="0.25">
      <c r="A39" s="29">
        <v>37</v>
      </c>
      <c r="B39" s="34">
        <v>1402</v>
      </c>
      <c r="C39" s="34">
        <v>14</v>
      </c>
      <c r="D39" s="34" t="s">
        <v>23</v>
      </c>
      <c r="E39" s="34">
        <v>475</v>
      </c>
      <c r="F39" s="30">
        <f t="shared" si="5"/>
        <v>522.5</v>
      </c>
      <c r="G39" s="118">
        <v>22760</v>
      </c>
      <c r="H39" s="119">
        <f t="shared" si="3"/>
        <v>10811000</v>
      </c>
      <c r="I39" s="120">
        <f t="shared" si="4"/>
        <v>11675880</v>
      </c>
      <c r="J39" s="121">
        <f t="shared" si="1"/>
        <v>29000</v>
      </c>
      <c r="K39" s="120">
        <f t="shared" si="2"/>
        <v>1567500</v>
      </c>
      <c r="L39" s="108" t="s">
        <v>42</v>
      </c>
    </row>
    <row r="40" spans="1:12" ht="15" x14ac:dyDescent="0.25">
      <c r="A40" s="29">
        <v>38</v>
      </c>
      <c r="B40" s="34">
        <v>1403</v>
      </c>
      <c r="C40" s="34">
        <v>14</v>
      </c>
      <c r="D40" s="34" t="s">
        <v>13</v>
      </c>
      <c r="E40" s="34">
        <v>588</v>
      </c>
      <c r="F40" s="30">
        <f t="shared" si="5"/>
        <v>646.80000000000007</v>
      </c>
      <c r="G40" s="118">
        <v>22760</v>
      </c>
      <c r="H40" s="119">
        <f t="shared" si="3"/>
        <v>13382880</v>
      </c>
      <c r="I40" s="120">
        <f t="shared" si="4"/>
        <v>14453510</v>
      </c>
      <c r="J40" s="121">
        <f t="shared" si="1"/>
        <v>36000</v>
      </c>
      <c r="K40" s="120">
        <f t="shared" si="2"/>
        <v>1940400.0000000002</v>
      </c>
      <c r="L40" s="108" t="s">
        <v>42</v>
      </c>
    </row>
    <row r="41" spans="1:12" ht="15" x14ac:dyDescent="0.25">
      <c r="A41" s="147" t="s">
        <v>3</v>
      </c>
      <c r="B41" s="148"/>
      <c r="C41" s="148"/>
      <c r="D41" s="150"/>
      <c r="E41" s="42">
        <f>SUM(E3:E40)</f>
        <v>21084.92</v>
      </c>
      <c r="F41" s="42">
        <f>SUM(F3:F40)</f>
        <v>23193.412</v>
      </c>
      <c r="G41" s="118"/>
      <c r="H41" s="113">
        <f>SUM(H3:H40)</f>
        <v>469666212.80000001</v>
      </c>
      <c r="I41" s="113">
        <f>SUM(I3:I40)</f>
        <v>507239509</v>
      </c>
      <c r="J41" s="113"/>
      <c r="K41" s="113">
        <f>SUM(K3:K40)</f>
        <v>69580236</v>
      </c>
    </row>
    <row r="44" spans="1:12" ht="15" x14ac:dyDescent="0.25">
      <c r="A44" s="151" t="s">
        <v>15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</row>
    <row r="45" spans="1:12" ht="54" customHeight="1" x14ac:dyDescent="0.25">
      <c r="A45" s="32" t="s">
        <v>1</v>
      </c>
      <c r="B45" s="32" t="s">
        <v>0</v>
      </c>
      <c r="C45" s="33" t="s">
        <v>2</v>
      </c>
      <c r="D45" s="33" t="s">
        <v>16</v>
      </c>
      <c r="E45" s="33" t="s">
        <v>17</v>
      </c>
      <c r="F45" s="33" t="s">
        <v>11</v>
      </c>
      <c r="G45" s="115" t="s">
        <v>46</v>
      </c>
      <c r="H45" s="116" t="s">
        <v>47</v>
      </c>
      <c r="I45" s="117" t="s">
        <v>48</v>
      </c>
      <c r="J45" s="117" t="s">
        <v>49</v>
      </c>
      <c r="K45" s="117" t="s">
        <v>50</v>
      </c>
      <c r="L45" s="5" t="s">
        <v>41</v>
      </c>
    </row>
    <row r="46" spans="1:12" ht="15" x14ac:dyDescent="0.25">
      <c r="A46" s="29">
        <v>49</v>
      </c>
      <c r="B46" s="41">
        <v>1401</v>
      </c>
      <c r="C46" s="30">
        <v>14</v>
      </c>
      <c r="D46" s="30" t="s">
        <v>13</v>
      </c>
      <c r="E46" s="30">
        <v>644.44000000000005</v>
      </c>
      <c r="F46" s="30">
        <f>E46*1.1</f>
        <v>708.88400000000013</v>
      </c>
      <c r="G46" s="118">
        <v>22760</v>
      </c>
      <c r="H46" s="119">
        <f t="shared" ref="H46:H63" si="6">E46*G46</f>
        <v>14667454.4</v>
      </c>
      <c r="I46" s="120">
        <f>ROUND(H46*1.08,0)</f>
        <v>15840851</v>
      </c>
      <c r="J46" s="121">
        <f t="shared" ref="J46:J63" si="7">MROUND((I46*0.03/12),500)</f>
        <v>39500</v>
      </c>
      <c r="K46" s="120">
        <f t="shared" ref="K46:K63" si="8">F46*3000</f>
        <v>2126652.0000000005</v>
      </c>
      <c r="L46" s="108" t="s">
        <v>42</v>
      </c>
    </row>
    <row r="47" spans="1:12" ht="15" x14ac:dyDescent="0.25">
      <c r="A47" s="29">
        <v>50</v>
      </c>
      <c r="B47" s="41">
        <v>1501</v>
      </c>
      <c r="C47" s="30">
        <v>15</v>
      </c>
      <c r="D47" s="30" t="s">
        <v>13</v>
      </c>
      <c r="E47" s="30">
        <v>644.44000000000005</v>
      </c>
      <c r="F47" s="30">
        <f t="shared" ref="F47:F63" si="9">E47*1.1</f>
        <v>708.88400000000013</v>
      </c>
      <c r="G47" s="118">
        <v>22840</v>
      </c>
      <c r="H47" s="119">
        <f t="shared" si="6"/>
        <v>14719009.600000001</v>
      </c>
      <c r="I47" s="120">
        <f t="shared" ref="I47:I63" si="10">ROUND(H47*1.08,0)</f>
        <v>15896530</v>
      </c>
      <c r="J47" s="121">
        <f t="shared" si="7"/>
        <v>39500</v>
      </c>
      <c r="K47" s="120">
        <f t="shared" si="8"/>
        <v>2126652.0000000005</v>
      </c>
      <c r="L47" s="108" t="s">
        <v>42</v>
      </c>
    </row>
    <row r="48" spans="1:12" ht="15" x14ac:dyDescent="0.25">
      <c r="A48" s="29">
        <v>51</v>
      </c>
      <c r="B48" s="41">
        <v>1502</v>
      </c>
      <c r="C48" s="30">
        <v>15</v>
      </c>
      <c r="D48" s="30" t="s">
        <v>23</v>
      </c>
      <c r="E48" s="30">
        <v>475</v>
      </c>
      <c r="F48" s="30">
        <f t="shared" si="9"/>
        <v>522.5</v>
      </c>
      <c r="G48" s="118">
        <v>22840</v>
      </c>
      <c r="H48" s="119">
        <f t="shared" si="6"/>
        <v>10849000</v>
      </c>
      <c r="I48" s="120">
        <f t="shared" si="10"/>
        <v>11716920</v>
      </c>
      <c r="J48" s="121">
        <f t="shared" si="7"/>
        <v>29500</v>
      </c>
      <c r="K48" s="120">
        <f t="shared" si="8"/>
        <v>1567500</v>
      </c>
      <c r="L48" s="108" t="s">
        <v>42</v>
      </c>
    </row>
    <row r="49" spans="1:12" ht="15" x14ac:dyDescent="0.25">
      <c r="A49" s="29">
        <v>52</v>
      </c>
      <c r="B49" s="41">
        <v>1503</v>
      </c>
      <c r="C49" s="30">
        <v>15</v>
      </c>
      <c r="D49" s="30" t="s">
        <v>13</v>
      </c>
      <c r="E49" s="30">
        <v>588</v>
      </c>
      <c r="F49" s="30">
        <f t="shared" si="9"/>
        <v>646.80000000000007</v>
      </c>
      <c r="G49" s="118">
        <v>22840</v>
      </c>
      <c r="H49" s="119">
        <f t="shared" si="6"/>
        <v>13429920</v>
      </c>
      <c r="I49" s="120">
        <f t="shared" si="10"/>
        <v>14504314</v>
      </c>
      <c r="J49" s="121">
        <f t="shared" si="7"/>
        <v>36500</v>
      </c>
      <c r="K49" s="120">
        <f t="shared" si="8"/>
        <v>1940400.0000000002</v>
      </c>
      <c r="L49" s="108" t="s">
        <v>42</v>
      </c>
    </row>
    <row r="50" spans="1:12" ht="15" x14ac:dyDescent="0.25">
      <c r="A50" s="29">
        <v>53</v>
      </c>
      <c r="B50" s="41">
        <v>1601</v>
      </c>
      <c r="C50" s="30">
        <v>16</v>
      </c>
      <c r="D50" s="31" t="s">
        <v>13</v>
      </c>
      <c r="E50" s="30">
        <v>644.44000000000005</v>
      </c>
      <c r="F50" s="30">
        <f t="shared" si="9"/>
        <v>708.88400000000013</v>
      </c>
      <c r="G50" s="118">
        <v>22920</v>
      </c>
      <c r="H50" s="119">
        <f t="shared" si="6"/>
        <v>14770564.800000001</v>
      </c>
      <c r="I50" s="120">
        <f t="shared" si="10"/>
        <v>15952210</v>
      </c>
      <c r="J50" s="121">
        <f t="shared" si="7"/>
        <v>40000</v>
      </c>
      <c r="K50" s="120">
        <f t="shared" si="8"/>
        <v>2126652.0000000005</v>
      </c>
      <c r="L50" s="108" t="s">
        <v>42</v>
      </c>
    </row>
    <row r="51" spans="1:12" ht="15" x14ac:dyDescent="0.25">
      <c r="A51" s="29">
        <v>54</v>
      </c>
      <c r="B51" s="41">
        <v>1602</v>
      </c>
      <c r="C51" s="30">
        <v>16</v>
      </c>
      <c r="D51" s="31" t="s">
        <v>23</v>
      </c>
      <c r="E51" s="30">
        <v>475.23</v>
      </c>
      <c r="F51" s="30">
        <f t="shared" si="9"/>
        <v>522.75300000000004</v>
      </c>
      <c r="G51" s="118">
        <v>22920</v>
      </c>
      <c r="H51" s="119">
        <f t="shared" si="6"/>
        <v>10892271.6</v>
      </c>
      <c r="I51" s="120">
        <f t="shared" si="10"/>
        <v>11763653</v>
      </c>
      <c r="J51" s="121">
        <f t="shared" si="7"/>
        <v>29500</v>
      </c>
      <c r="K51" s="120">
        <f t="shared" si="8"/>
        <v>1568259.0000000002</v>
      </c>
      <c r="L51" s="108" t="s">
        <v>42</v>
      </c>
    </row>
    <row r="52" spans="1:12" ht="15" x14ac:dyDescent="0.25">
      <c r="A52" s="29">
        <v>55</v>
      </c>
      <c r="B52" s="41">
        <v>1603</v>
      </c>
      <c r="C52" s="30">
        <v>16</v>
      </c>
      <c r="D52" s="31" t="s">
        <v>13</v>
      </c>
      <c r="E52" s="30">
        <v>588</v>
      </c>
      <c r="F52" s="30">
        <f t="shared" si="9"/>
        <v>646.80000000000007</v>
      </c>
      <c r="G52" s="118">
        <v>22920</v>
      </c>
      <c r="H52" s="119">
        <f t="shared" si="6"/>
        <v>13476960</v>
      </c>
      <c r="I52" s="120">
        <f t="shared" si="10"/>
        <v>14555117</v>
      </c>
      <c r="J52" s="121">
        <f t="shared" si="7"/>
        <v>36500</v>
      </c>
      <c r="K52" s="120">
        <f t="shared" si="8"/>
        <v>1940400.0000000002</v>
      </c>
      <c r="L52" s="108" t="s">
        <v>42</v>
      </c>
    </row>
    <row r="53" spans="1:12" ht="15" x14ac:dyDescent="0.25">
      <c r="A53" s="29">
        <v>57</v>
      </c>
      <c r="B53" s="41">
        <v>1701</v>
      </c>
      <c r="C53" s="30">
        <v>17</v>
      </c>
      <c r="D53" s="31" t="s">
        <v>13</v>
      </c>
      <c r="E53" s="30">
        <v>644.44000000000005</v>
      </c>
      <c r="F53" s="30">
        <f t="shared" si="9"/>
        <v>708.88400000000013</v>
      </c>
      <c r="G53" s="118">
        <v>23000</v>
      </c>
      <c r="H53" s="119">
        <f t="shared" si="6"/>
        <v>14822120.000000002</v>
      </c>
      <c r="I53" s="120">
        <f t="shared" si="10"/>
        <v>16007890</v>
      </c>
      <c r="J53" s="121">
        <f t="shared" si="7"/>
        <v>40000</v>
      </c>
      <c r="K53" s="120">
        <f t="shared" si="8"/>
        <v>2126652.0000000005</v>
      </c>
      <c r="L53" s="108" t="s">
        <v>42</v>
      </c>
    </row>
    <row r="54" spans="1:12" ht="15" x14ac:dyDescent="0.25">
      <c r="A54" s="29">
        <v>58</v>
      </c>
      <c r="B54" s="41">
        <v>1702</v>
      </c>
      <c r="C54" s="30">
        <v>17</v>
      </c>
      <c r="D54" s="31" t="s">
        <v>23</v>
      </c>
      <c r="E54" s="30">
        <v>475.23</v>
      </c>
      <c r="F54" s="30">
        <f t="shared" si="9"/>
        <v>522.75300000000004</v>
      </c>
      <c r="G54" s="118">
        <v>23000</v>
      </c>
      <c r="H54" s="119">
        <f t="shared" si="6"/>
        <v>10930290</v>
      </c>
      <c r="I54" s="120">
        <f t="shared" si="10"/>
        <v>11804713</v>
      </c>
      <c r="J54" s="121">
        <f t="shared" si="7"/>
        <v>29500</v>
      </c>
      <c r="K54" s="120">
        <f t="shared" si="8"/>
        <v>1568259.0000000002</v>
      </c>
      <c r="L54" s="108" t="s">
        <v>42</v>
      </c>
    </row>
    <row r="55" spans="1:12" ht="15" x14ac:dyDescent="0.25">
      <c r="A55" s="29">
        <v>59</v>
      </c>
      <c r="B55" s="41">
        <v>1703</v>
      </c>
      <c r="C55" s="30">
        <v>17</v>
      </c>
      <c r="D55" s="31" t="s">
        <v>13</v>
      </c>
      <c r="E55" s="30">
        <v>588</v>
      </c>
      <c r="F55" s="30">
        <f t="shared" si="9"/>
        <v>646.80000000000007</v>
      </c>
      <c r="G55" s="118">
        <v>23000</v>
      </c>
      <c r="H55" s="119">
        <f t="shared" si="6"/>
        <v>13524000</v>
      </c>
      <c r="I55" s="120">
        <f t="shared" si="10"/>
        <v>14605920</v>
      </c>
      <c r="J55" s="121">
        <f t="shared" si="7"/>
        <v>36500</v>
      </c>
      <c r="K55" s="120">
        <f t="shared" si="8"/>
        <v>1940400.0000000002</v>
      </c>
      <c r="L55" s="108" t="s">
        <v>42</v>
      </c>
    </row>
    <row r="56" spans="1:12" ht="15" x14ac:dyDescent="0.25">
      <c r="A56" s="29">
        <v>61</v>
      </c>
      <c r="B56" s="41">
        <v>1801</v>
      </c>
      <c r="C56" s="30">
        <v>18</v>
      </c>
      <c r="D56" s="31" t="s">
        <v>13</v>
      </c>
      <c r="E56" s="30">
        <v>644.44000000000005</v>
      </c>
      <c r="F56" s="30">
        <f t="shared" si="9"/>
        <v>708.88400000000013</v>
      </c>
      <c r="G56" s="118">
        <v>23080</v>
      </c>
      <c r="H56" s="119">
        <f t="shared" si="6"/>
        <v>14873675.200000001</v>
      </c>
      <c r="I56" s="120">
        <f t="shared" si="10"/>
        <v>16063569</v>
      </c>
      <c r="J56" s="121">
        <f t="shared" si="7"/>
        <v>40000</v>
      </c>
      <c r="K56" s="120">
        <f t="shared" si="8"/>
        <v>2126652.0000000005</v>
      </c>
      <c r="L56" s="108" t="s">
        <v>42</v>
      </c>
    </row>
    <row r="57" spans="1:12" ht="15" x14ac:dyDescent="0.25">
      <c r="A57" s="29">
        <v>62</v>
      </c>
      <c r="B57" s="41">
        <v>1802</v>
      </c>
      <c r="C57" s="30">
        <v>18</v>
      </c>
      <c r="D57" s="31" t="s">
        <v>23</v>
      </c>
      <c r="E57" s="30">
        <v>475.23</v>
      </c>
      <c r="F57" s="30">
        <f t="shared" si="9"/>
        <v>522.75300000000004</v>
      </c>
      <c r="G57" s="118">
        <v>23080</v>
      </c>
      <c r="H57" s="119">
        <f t="shared" si="6"/>
        <v>10968308.4</v>
      </c>
      <c r="I57" s="120">
        <f t="shared" si="10"/>
        <v>11845773</v>
      </c>
      <c r="J57" s="121">
        <f t="shared" si="7"/>
        <v>29500</v>
      </c>
      <c r="K57" s="120">
        <f t="shared" si="8"/>
        <v>1568259.0000000002</v>
      </c>
      <c r="L57" s="108" t="s">
        <v>42</v>
      </c>
    </row>
    <row r="58" spans="1:12" ht="15" x14ac:dyDescent="0.25">
      <c r="A58" s="29">
        <v>63</v>
      </c>
      <c r="B58" s="41">
        <v>1803</v>
      </c>
      <c r="C58" s="30">
        <v>18</v>
      </c>
      <c r="D58" s="31" t="s">
        <v>13</v>
      </c>
      <c r="E58" s="30">
        <v>588</v>
      </c>
      <c r="F58" s="30">
        <f t="shared" si="9"/>
        <v>646.80000000000007</v>
      </c>
      <c r="G58" s="118">
        <v>23080</v>
      </c>
      <c r="H58" s="119">
        <f t="shared" si="6"/>
        <v>13571040</v>
      </c>
      <c r="I58" s="120">
        <f t="shared" si="10"/>
        <v>14656723</v>
      </c>
      <c r="J58" s="121">
        <f t="shared" si="7"/>
        <v>36500</v>
      </c>
      <c r="K58" s="120">
        <f t="shared" si="8"/>
        <v>1940400.0000000002</v>
      </c>
      <c r="L58" s="108" t="s">
        <v>42</v>
      </c>
    </row>
    <row r="59" spans="1:12" ht="15" x14ac:dyDescent="0.25">
      <c r="A59" s="29">
        <v>65</v>
      </c>
      <c r="B59" s="41">
        <v>1901</v>
      </c>
      <c r="C59" s="30">
        <v>19</v>
      </c>
      <c r="D59" s="31" t="s">
        <v>13</v>
      </c>
      <c r="E59" s="30">
        <v>644.44000000000005</v>
      </c>
      <c r="F59" s="30">
        <f t="shared" si="9"/>
        <v>708.88400000000013</v>
      </c>
      <c r="G59" s="118">
        <v>23160</v>
      </c>
      <c r="H59" s="119">
        <f t="shared" si="6"/>
        <v>14925230.4</v>
      </c>
      <c r="I59" s="120">
        <f t="shared" si="10"/>
        <v>16119249</v>
      </c>
      <c r="J59" s="121">
        <f t="shared" si="7"/>
        <v>40500</v>
      </c>
      <c r="K59" s="120">
        <f t="shared" si="8"/>
        <v>2126652.0000000005</v>
      </c>
      <c r="L59" s="108" t="s">
        <v>42</v>
      </c>
    </row>
    <row r="60" spans="1:12" ht="15" x14ac:dyDescent="0.25">
      <c r="A60" s="29">
        <v>66</v>
      </c>
      <c r="B60" s="44">
        <v>1902</v>
      </c>
      <c r="C60" s="30">
        <v>19</v>
      </c>
      <c r="D60" s="31" t="s">
        <v>23</v>
      </c>
      <c r="E60" s="30">
        <v>475.23</v>
      </c>
      <c r="F60" s="30">
        <f t="shared" si="9"/>
        <v>522.75300000000004</v>
      </c>
      <c r="G60" s="118">
        <v>23160</v>
      </c>
      <c r="H60" s="122">
        <f t="shared" si="6"/>
        <v>11006326.800000001</v>
      </c>
      <c r="I60" s="120">
        <f t="shared" si="10"/>
        <v>11886833</v>
      </c>
      <c r="J60" s="123">
        <f t="shared" si="7"/>
        <v>29500</v>
      </c>
      <c r="K60" s="120">
        <f t="shared" si="8"/>
        <v>1568259.0000000002</v>
      </c>
      <c r="L60" s="108" t="s">
        <v>42</v>
      </c>
    </row>
    <row r="61" spans="1:12" ht="15" x14ac:dyDescent="0.25">
      <c r="A61" s="29">
        <v>67</v>
      </c>
      <c r="B61" s="44">
        <v>1903</v>
      </c>
      <c r="C61" s="30">
        <v>19</v>
      </c>
      <c r="D61" s="31" t="s">
        <v>13</v>
      </c>
      <c r="E61" s="30">
        <v>588</v>
      </c>
      <c r="F61" s="30">
        <f t="shared" si="9"/>
        <v>646.80000000000007</v>
      </c>
      <c r="G61" s="118">
        <v>23160</v>
      </c>
      <c r="H61" s="122">
        <f t="shared" si="6"/>
        <v>13618080</v>
      </c>
      <c r="I61" s="120">
        <f t="shared" si="10"/>
        <v>14707526</v>
      </c>
      <c r="J61" s="123">
        <f t="shared" si="7"/>
        <v>37000</v>
      </c>
      <c r="K61" s="120">
        <f t="shared" si="8"/>
        <v>1940400.0000000002</v>
      </c>
      <c r="L61" s="108" t="s">
        <v>42</v>
      </c>
    </row>
    <row r="62" spans="1:12" ht="15" x14ac:dyDescent="0.25">
      <c r="A62" s="29">
        <v>69</v>
      </c>
      <c r="B62" s="44">
        <v>2002</v>
      </c>
      <c r="C62" s="45">
        <v>20</v>
      </c>
      <c r="D62" s="30" t="s">
        <v>23</v>
      </c>
      <c r="E62" s="30">
        <v>475</v>
      </c>
      <c r="F62" s="30">
        <f t="shared" si="9"/>
        <v>522.5</v>
      </c>
      <c r="G62" s="118">
        <v>23240</v>
      </c>
      <c r="H62" s="122">
        <f t="shared" si="6"/>
        <v>11039000</v>
      </c>
      <c r="I62" s="120">
        <f t="shared" si="10"/>
        <v>11922120</v>
      </c>
      <c r="J62" s="123">
        <f t="shared" si="7"/>
        <v>30000</v>
      </c>
      <c r="K62" s="120">
        <f t="shared" si="8"/>
        <v>1567500</v>
      </c>
      <c r="L62" s="108" t="s">
        <v>42</v>
      </c>
    </row>
    <row r="63" spans="1:12" ht="15" x14ac:dyDescent="0.25">
      <c r="A63" s="29">
        <v>70</v>
      </c>
      <c r="B63" s="44">
        <v>2003</v>
      </c>
      <c r="C63" s="45">
        <v>20</v>
      </c>
      <c r="D63" s="30" t="s">
        <v>13</v>
      </c>
      <c r="E63" s="79">
        <v>588</v>
      </c>
      <c r="F63" s="30">
        <f t="shared" si="9"/>
        <v>646.80000000000007</v>
      </c>
      <c r="G63" s="118">
        <v>23240</v>
      </c>
      <c r="H63" s="122">
        <f t="shared" si="6"/>
        <v>13665120</v>
      </c>
      <c r="I63" s="120">
        <f t="shared" si="10"/>
        <v>14758330</v>
      </c>
      <c r="J63" s="123">
        <f t="shared" si="7"/>
        <v>37000</v>
      </c>
      <c r="K63" s="120">
        <f t="shared" si="8"/>
        <v>1940400.0000000002</v>
      </c>
      <c r="L63" s="108" t="s">
        <v>42</v>
      </c>
    </row>
    <row r="64" spans="1:12" ht="15" x14ac:dyDescent="0.25">
      <c r="A64" s="152" t="s">
        <v>3</v>
      </c>
      <c r="B64" s="153"/>
      <c r="C64" s="153"/>
      <c r="D64" s="154"/>
      <c r="E64" s="35">
        <f>SUM(E46:E63)</f>
        <v>10245.56</v>
      </c>
      <c r="F64" s="35">
        <f>SUM(F46:F63)</f>
        <v>11270.115999999998</v>
      </c>
      <c r="G64" s="118"/>
      <c r="H64" s="124">
        <f>SUM(H46:H63)</f>
        <v>235748371.20000002</v>
      </c>
      <c r="I64" s="124">
        <f>SUM(I46:I63)</f>
        <v>254608241</v>
      </c>
      <c r="J64" s="121"/>
      <c r="K64" s="124">
        <f>SUM(K46:K63)</f>
        <v>33810348.000000007</v>
      </c>
    </row>
    <row r="66" spans="1:12" s="114" customFormat="1" x14ac:dyDescent="0.3">
      <c r="A66" s="46"/>
      <c r="B66" s="47"/>
      <c r="C66" s="46"/>
      <c r="D66" s="46"/>
      <c r="E66" s="46"/>
      <c r="F66" s="46"/>
      <c r="L66"/>
    </row>
    <row r="67" spans="1:12" s="114" customFormat="1" x14ac:dyDescent="0.3">
      <c r="A67" s="46"/>
      <c r="B67" s="47"/>
      <c r="C67" s="46"/>
      <c r="D67" s="46"/>
      <c r="E67" s="46"/>
      <c r="F67" s="46"/>
      <c r="L67"/>
    </row>
    <row r="68" spans="1:12" s="114" customFormat="1" x14ac:dyDescent="0.3">
      <c r="A68" s="46"/>
      <c r="B68" s="47"/>
      <c r="C68" s="46"/>
      <c r="D68" s="46"/>
      <c r="E68" s="46"/>
      <c r="F68" s="46"/>
      <c r="L68"/>
    </row>
    <row r="69" spans="1:12" s="114" customFormat="1" x14ac:dyDescent="0.3">
      <c r="A69" s="46"/>
      <c r="B69" s="47"/>
      <c r="C69" s="46"/>
      <c r="D69" s="46"/>
      <c r="E69" s="46"/>
      <c r="F69" s="46"/>
      <c r="L69"/>
    </row>
    <row r="70" spans="1:12" s="114" customFormat="1" x14ac:dyDescent="0.3">
      <c r="A70" s="46"/>
      <c r="B70" s="47"/>
      <c r="C70" s="46"/>
      <c r="D70" s="46"/>
      <c r="E70" s="46"/>
      <c r="F70" s="46"/>
      <c r="L70"/>
    </row>
    <row r="71" spans="1:12" s="114" customFormat="1" x14ac:dyDescent="0.3">
      <c r="A71" s="46"/>
      <c r="B71" s="47"/>
      <c r="C71" s="46"/>
      <c r="D71" s="46"/>
      <c r="E71" s="46"/>
      <c r="F71" s="46"/>
      <c r="J71" s="114">
        <f>23+13</f>
        <v>36</v>
      </c>
      <c r="L71"/>
    </row>
  </sheetData>
  <mergeCells count="4">
    <mergeCell ref="A1:K1"/>
    <mergeCell ref="A41:D41"/>
    <mergeCell ref="A44:K44"/>
    <mergeCell ref="A64:D6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BE49-F8C1-40C6-825C-670B02529AD1}">
  <dimension ref="A1:L30"/>
  <sheetViews>
    <sheetView topLeftCell="A10" zoomScale="175" zoomScaleNormal="175" workbookViewId="0">
      <selection activeCell="E25" sqref="E25:F25"/>
    </sheetView>
  </sheetViews>
  <sheetFormatPr defaultRowHeight="16.5" x14ac:dyDescent="0.3"/>
  <cols>
    <col min="1" max="1" width="4.140625" style="46" customWidth="1"/>
    <col min="2" max="2" width="5.85546875" style="47" customWidth="1"/>
    <col min="3" max="3" width="4.7109375" style="46" customWidth="1"/>
    <col min="4" max="4" width="6" style="46" customWidth="1"/>
    <col min="5" max="5" width="7.42578125" style="46" customWidth="1"/>
    <col min="6" max="6" width="6.42578125" style="46" customWidth="1"/>
    <col min="7" max="7" width="7.42578125" style="114" customWidth="1"/>
    <col min="8" max="9" width="12.140625" style="114" bestFit="1" customWidth="1"/>
    <col min="10" max="10" width="9.28515625" style="114" bestFit="1" customWidth="1"/>
    <col min="11" max="11" width="10" style="114" customWidth="1"/>
  </cols>
  <sheetData>
    <row r="1" spans="1:12" ht="15" x14ac:dyDescent="0.25">
      <c r="A1" s="149" t="s">
        <v>14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2" ht="57.75" customHeight="1" x14ac:dyDescent="0.25">
      <c r="A2" s="32" t="s">
        <v>1</v>
      </c>
      <c r="B2" s="32" t="s">
        <v>0</v>
      </c>
      <c r="C2" s="33" t="s">
        <v>2</v>
      </c>
      <c r="D2" s="33" t="s">
        <v>38</v>
      </c>
      <c r="E2" s="33" t="s">
        <v>37</v>
      </c>
      <c r="F2" s="33" t="s">
        <v>11</v>
      </c>
      <c r="G2" s="115" t="s">
        <v>46</v>
      </c>
      <c r="H2" s="116" t="s">
        <v>47</v>
      </c>
      <c r="I2" s="117" t="s">
        <v>48</v>
      </c>
      <c r="J2" s="117" t="s">
        <v>49</v>
      </c>
      <c r="K2" s="117" t="s">
        <v>50</v>
      </c>
      <c r="L2" s="5" t="s">
        <v>41</v>
      </c>
    </row>
    <row r="3" spans="1:12" ht="15" x14ac:dyDescent="0.25">
      <c r="A3" s="29">
        <v>1</v>
      </c>
      <c r="B3" s="41">
        <v>404</v>
      </c>
      <c r="C3" s="30">
        <v>4</v>
      </c>
      <c r="D3" s="34" t="s">
        <v>12</v>
      </c>
      <c r="E3" s="34">
        <v>840</v>
      </c>
      <c r="F3" s="30">
        <f t="shared" ref="F3:F12" si="0">E3*1.1</f>
        <v>924.00000000000011</v>
      </c>
      <c r="G3" s="118" t="e">
        <f>#REF!</f>
        <v>#REF!</v>
      </c>
      <c r="H3" s="119">
        <v>0</v>
      </c>
      <c r="I3" s="120">
        <f t="shared" ref="I3:I12" si="1">ROUND(H3*1.08,0)</f>
        <v>0</v>
      </c>
      <c r="J3" s="121">
        <f t="shared" ref="J3:J12" si="2">MROUND((I3*0.03/12),500)</f>
        <v>0</v>
      </c>
      <c r="K3" s="120">
        <f t="shared" ref="K3:K12" si="3">F3*3000</f>
        <v>2772000.0000000005</v>
      </c>
      <c r="L3" s="108" t="s">
        <v>43</v>
      </c>
    </row>
    <row r="4" spans="1:12" ht="15" x14ac:dyDescent="0.25">
      <c r="A4" s="29">
        <v>2</v>
      </c>
      <c r="B4" s="41">
        <v>504</v>
      </c>
      <c r="C4" s="30">
        <v>5</v>
      </c>
      <c r="D4" s="34" t="s">
        <v>12</v>
      </c>
      <c r="E4" s="34">
        <v>840</v>
      </c>
      <c r="F4" s="30">
        <f t="shared" si="0"/>
        <v>924.00000000000011</v>
      </c>
      <c r="G4" s="118" t="e">
        <f>#REF!</f>
        <v>#REF!</v>
      </c>
      <c r="H4" s="119">
        <v>0</v>
      </c>
      <c r="I4" s="120">
        <f t="shared" si="1"/>
        <v>0</v>
      </c>
      <c r="J4" s="121">
        <f t="shared" si="2"/>
        <v>0</v>
      </c>
      <c r="K4" s="120">
        <f t="shared" si="3"/>
        <v>2772000.0000000005</v>
      </c>
      <c r="L4" s="108" t="s">
        <v>43</v>
      </c>
    </row>
    <row r="5" spans="1:12" ht="15" x14ac:dyDescent="0.25">
      <c r="A5" s="29">
        <v>3</v>
      </c>
      <c r="B5" s="41">
        <v>604</v>
      </c>
      <c r="C5" s="41">
        <v>6</v>
      </c>
      <c r="D5" s="34" t="s">
        <v>12</v>
      </c>
      <c r="E5" s="34">
        <v>840</v>
      </c>
      <c r="F5" s="30">
        <f t="shared" si="0"/>
        <v>924.00000000000011</v>
      </c>
      <c r="G5" s="118" t="e">
        <f>#REF!</f>
        <v>#REF!</v>
      </c>
      <c r="H5" s="119">
        <v>0</v>
      </c>
      <c r="I5" s="120">
        <f t="shared" si="1"/>
        <v>0</v>
      </c>
      <c r="J5" s="121">
        <f t="shared" si="2"/>
        <v>0</v>
      </c>
      <c r="K5" s="120">
        <f t="shared" si="3"/>
        <v>2772000.0000000005</v>
      </c>
      <c r="L5" s="108" t="s">
        <v>43</v>
      </c>
    </row>
    <row r="6" spans="1:12" ht="15" x14ac:dyDescent="0.25">
      <c r="A6" s="29">
        <v>4</v>
      </c>
      <c r="B6" s="34">
        <v>704</v>
      </c>
      <c r="C6" s="34">
        <v>7</v>
      </c>
      <c r="D6" s="34" t="s">
        <v>12</v>
      </c>
      <c r="E6" s="34">
        <v>840</v>
      </c>
      <c r="F6" s="30">
        <f t="shared" si="0"/>
        <v>924.00000000000011</v>
      </c>
      <c r="G6" s="118" t="e">
        <f>#REF!</f>
        <v>#REF!</v>
      </c>
      <c r="H6" s="119">
        <v>0</v>
      </c>
      <c r="I6" s="120">
        <f t="shared" si="1"/>
        <v>0</v>
      </c>
      <c r="J6" s="121">
        <f t="shared" si="2"/>
        <v>0</v>
      </c>
      <c r="K6" s="120">
        <f t="shared" si="3"/>
        <v>2772000.0000000005</v>
      </c>
      <c r="L6" s="108" t="s">
        <v>43</v>
      </c>
    </row>
    <row r="7" spans="1:12" ht="15" x14ac:dyDescent="0.25">
      <c r="A7" s="29">
        <v>5</v>
      </c>
      <c r="B7" s="34">
        <v>904</v>
      </c>
      <c r="C7" s="34">
        <v>9</v>
      </c>
      <c r="D7" s="34" t="s">
        <v>12</v>
      </c>
      <c r="E7" s="34">
        <v>840</v>
      </c>
      <c r="F7" s="30">
        <f t="shared" ref="F7" si="4">E7*1.1</f>
        <v>924.00000000000011</v>
      </c>
      <c r="G7" s="118"/>
      <c r="H7" s="119"/>
      <c r="I7" s="120"/>
      <c r="J7" s="121"/>
      <c r="K7" s="120"/>
      <c r="L7" s="108"/>
    </row>
    <row r="8" spans="1:12" ht="15" x14ac:dyDescent="0.25">
      <c r="A8" s="29">
        <v>6</v>
      </c>
      <c r="B8" s="34">
        <v>1004</v>
      </c>
      <c r="C8" s="34">
        <v>10</v>
      </c>
      <c r="D8" s="34" t="s">
        <v>12</v>
      </c>
      <c r="E8" s="34">
        <v>840</v>
      </c>
      <c r="F8" s="30">
        <f t="shared" si="0"/>
        <v>924.00000000000011</v>
      </c>
      <c r="G8" s="118" t="e">
        <f>#REF!</f>
        <v>#REF!</v>
      </c>
      <c r="H8" s="119">
        <v>0</v>
      </c>
      <c r="I8" s="120">
        <f t="shared" si="1"/>
        <v>0</v>
      </c>
      <c r="J8" s="121">
        <f t="shared" si="2"/>
        <v>0</v>
      </c>
      <c r="K8" s="120">
        <f t="shared" si="3"/>
        <v>2772000.0000000005</v>
      </c>
      <c r="L8" s="108" t="s">
        <v>43</v>
      </c>
    </row>
    <row r="9" spans="1:12" ht="15" x14ac:dyDescent="0.25">
      <c r="A9" s="29">
        <v>7</v>
      </c>
      <c r="B9" s="34">
        <v>1104</v>
      </c>
      <c r="C9" s="34">
        <v>11</v>
      </c>
      <c r="D9" s="34" t="s">
        <v>12</v>
      </c>
      <c r="E9" s="34">
        <v>840</v>
      </c>
      <c r="F9" s="30">
        <f t="shared" si="0"/>
        <v>924.00000000000011</v>
      </c>
      <c r="G9" s="118" t="e">
        <f>#REF!</f>
        <v>#REF!</v>
      </c>
      <c r="H9" s="119">
        <v>0</v>
      </c>
      <c r="I9" s="120">
        <f t="shared" si="1"/>
        <v>0</v>
      </c>
      <c r="J9" s="121">
        <f t="shared" si="2"/>
        <v>0</v>
      </c>
      <c r="K9" s="120">
        <f t="shared" si="3"/>
        <v>2772000.0000000005</v>
      </c>
      <c r="L9" s="108" t="s">
        <v>43</v>
      </c>
    </row>
    <row r="10" spans="1:12" ht="15" x14ac:dyDescent="0.25">
      <c r="A10" s="29">
        <v>8</v>
      </c>
      <c r="B10" s="34">
        <v>1204</v>
      </c>
      <c r="C10" s="34">
        <v>12</v>
      </c>
      <c r="D10" s="34" t="s">
        <v>12</v>
      </c>
      <c r="E10" s="34">
        <v>840</v>
      </c>
      <c r="F10" s="30">
        <f t="shared" si="0"/>
        <v>924.00000000000011</v>
      </c>
      <c r="G10" s="118" t="e">
        <f>#REF!</f>
        <v>#REF!</v>
      </c>
      <c r="H10" s="119">
        <v>0</v>
      </c>
      <c r="I10" s="120">
        <f t="shared" si="1"/>
        <v>0</v>
      </c>
      <c r="J10" s="121">
        <f t="shared" si="2"/>
        <v>0</v>
      </c>
      <c r="K10" s="120">
        <f t="shared" si="3"/>
        <v>2772000.0000000005</v>
      </c>
      <c r="L10" s="108" t="s">
        <v>43</v>
      </c>
    </row>
    <row r="11" spans="1:12" ht="15" x14ac:dyDescent="0.25">
      <c r="A11" s="29">
        <v>9</v>
      </c>
      <c r="B11" s="34">
        <v>1304</v>
      </c>
      <c r="C11" s="34">
        <v>13</v>
      </c>
      <c r="D11" s="34" t="s">
        <v>12</v>
      </c>
      <c r="E11" s="34">
        <v>840</v>
      </c>
      <c r="F11" s="30">
        <f t="shared" si="0"/>
        <v>924.00000000000011</v>
      </c>
      <c r="G11" s="118" t="e">
        <f>#REF!</f>
        <v>#REF!</v>
      </c>
      <c r="H11" s="119">
        <v>0</v>
      </c>
      <c r="I11" s="120">
        <f t="shared" si="1"/>
        <v>0</v>
      </c>
      <c r="J11" s="121">
        <f t="shared" si="2"/>
        <v>0</v>
      </c>
      <c r="K11" s="120">
        <f t="shared" si="3"/>
        <v>2772000.0000000005</v>
      </c>
      <c r="L11" s="108" t="s">
        <v>43</v>
      </c>
    </row>
    <row r="12" spans="1:12" ht="15" x14ac:dyDescent="0.25">
      <c r="A12" s="29">
        <v>10</v>
      </c>
      <c r="B12" s="34">
        <v>1404</v>
      </c>
      <c r="C12" s="34">
        <v>14</v>
      </c>
      <c r="D12" s="34" t="s">
        <v>12</v>
      </c>
      <c r="E12" s="34">
        <v>840</v>
      </c>
      <c r="F12" s="30">
        <f t="shared" si="0"/>
        <v>924.00000000000011</v>
      </c>
      <c r="G12" s="118" t="e">
        <f>#REF!</f>
        <v>#REF!</v>
      </c>
      <c r="H12" s="119">
        <v>0</v>
      </c>
      <c r="I12" s="120">
        <f t="shared" si="1"/>
        <v>0</v>
      </c>
      <c r="J12" s="121">
        <f t="shared" si="2"/>
        <v>0</v>
      </c>
      <c r="K12" s="120">
        <f t="shared" si="3"/>
        <v>2772000.0000000005</v>
      </c>
      <c r="L12" s="108" t="s">
        <v>43</v>
      </c>
    </row>
    <row r="13" spans="1:12" ht="15" x14ac:dyDescent="0.25">
      <c r="A13" s="147" t="s">
        <v>3</v>
      </c>
      <c r="B13" s="148"/>
      <c r="C13" s="148"/>
      <c r="D13" s="150"/>
      <c r="E13" s="42">
        <f>SUM(E3:E12)</f>
        <v>8400</v>
      </c>
      <c r="F13" s="42">
        <f>SUM(F3:F12)</f>
        <v>9240.0000000000018</v>
      </c>
      <c r="G13" s="118"/>
      <c r="H13" s="113">
        <f>SUM(H3:H12)</f>
        <v>0</v>
      </c>
      <c r="I13" s="113">
        <f>SUM(I3:I12)</f>
        <v>0</v>
      </c>
      <c r="J13" s="113"/>
      <c r="K13" s="113">
        <f>SUM(K3:K12)</f>
        <v>24948000.000000004</v>
      </c>
    </row>
    <row r="16" spans="1:12" ht="15" x14ac:dyDescent="0.25">
      <c r="A16" s="151" t="s">
        <v>15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</row>
    <row r="17" spans="1:12" ht="54" customHeight="1" x14ac:dyDescent="0.25">
      <c r="A17" s="32" t="s">
        <v>1</v>
      </c>
      <c r="B17" s="32" t="s">
        <v>0</v>
      </c>
      <c r="C17" s="33" t="s">
        <v>2</v>
      </c>
      <c r="D17" s="33" t="s">
        <v>16</v>
      </c>
      <c r="E17" s="33" t="s">
        <v>17</v>
      </c>
      <c r="F17" s="33" t="s">
        <v>11</v>
      </c>
      <c r="G17" s="115" t="s">
        <v>46</v>
      </c>
      <c r="H17" s="116" t="s">
        <v>47</v>
      </c>
      <c r="I17" s="117" t="s">
        <v>48</v>
      </c>
      <c r="J17" s="117" t="s">
        <v>49</v>
      </c>
      <c r="K17" s="117" t="s">
        <v>50</v>
      </c>
      <c r="L17" s="5" t="s">
        <v>41</v>
      </c>
    </row>
    <row r="18" spans="1:12" ht="15" x14ac:dyDescent="0.25">
      <c r="A18" s="29">
        <v>11</v>
      </c>
      <c r="B18" s="41">
        <v>1604</v>
      </c>
      <c r="C18" s="30">
        <v>16</v>
      </c>
      <c r="D18" s="31" t="s">
        <v>12</v>
      </c>
      <c r="E18" s="30">
        <v>840</v>
      </c>
      <c r="F18" s="30">
        <f t="shared" ref="F18:F22" si="5">E18*1.1</f>
        <v>924.00000000000011</v>
      </c>
      <c r="G18" s="118" t="e">
        <f>#REF!</f>
        <v>#REF!</v>
      </c>
      <c r="H18" s="119">
        <v>0</v>
      </c>
      <c r="I18" s="120">
        <f t="shared" ref="I18:I22" si="6">ROUND(H18*1.08,0)</f>
        <v>0</v>
      </c>
      <c r="J18" s="121">
        <f t="shared" ref="J18:J22" si="7">MROUND((I18*0.03/12),500)</f>
        <v>0</v>
      </c>
      <c r="K18" s="120">
        <f t="shared" ref="K18:K22" si="8">F18*3000</f>
        <v>2772000.0000000005</v>
      </c>
      <c r="L18" s="109" t="s">
        <v>43</v>
      </c>
    </row>
    <row r="19" spans="1:12" ht="15" x14ac:dyDescent="0.25">
      <c r="A19" s="29">
        <v>12</v>
      </c>
      <c r="B19" s="41">
        <v>1704</v>
      </c>
      <c r="C19" s="30">
        <v>17</v>
      </c>
      <c r="D19" s="31" t="s">
        <v>12</v>
      </c>
      <c r="E19" s="30">
        <v>840</v>
      </c>
      <c r="F19" s="30">
        <v>924</v>
      </c>
      <c r="G19" s="118"/>
      <c r="H19" s="119"/>
      <c r="I19" s="120"/>
      <c r="J19" s="121"/>
      <c r="K19" s="120"/>
      <c r="L19" s="109"/>
    </row>
    <row r="20" spans="1:12" ht="15" x14ac:dyDescent="0.25">
      <c r="A20" s="29">
        <v>13</v>
      </c>
      <c r="B20" s="41">
        <v>1804</v>
      </c>
      <c r="C20" s="30">
        <v>18</v>
      </c>
      <c r="D20" s="31" t="s">
        <v>12</v>
      </c>
      <c r="E20" s="30">
        <v>840</v>
      </c>
      <c r="F20" s="30">
        <f t="shared" si="5"/>
        <v>924.00000000000011</v>
      </c>
      <c r="G20" s="118" t="e">
        <f>#REF!</f>
        <v>#REF!</v>
      </c>
      <c r="H20" s="119">
        <v>0</v>
      </c>
      <c r="I20" s="120">
        <f t="shared" si="6"/>
        <v>0</v>
      </c>
      <c r="J20" s="121">
        <f t="shared" si="7"/>
        <v>0</v>
      </c>
      <c r="K20" s="120">
        <f t="shared" si="8"/>
        <v>2772000.0000000005</v>
      </c>
      <c r="L20" s="109" t="s">
        <v>43</v>
      </c>
    </row>
    <row r="21" spans="1:12" ht="15" x14ac:dyDescent="0.25">
      <c r="A21" s="29">
        <v>14</v>
      </c>
      <c r="B21" s="44">
        <v>1904</v>
      </c>
      <c r="C21" s="30">
        <v>19</v>
      </c>
      <c r="D21" s="31" t="s">
        <v>12</v>
      </c>
      <c r="E21" s="30">
        <v>840</v>
      </c>
      <c r="F21" s="30">
        <f t="shared" si="5"/>
        <v>924.00000000000011</v>
      </c>
      <c r="G21" s="118" t="e">
        <f>#REF!</f>
        <v>#REF!</v>
      </c>
      <c r="H21" s="122">
        <v>0</v>
      </c>
      <c r="I21" s="120">
        <f t="shared" si="6"/>
        <v>0</v>
      </c>
      <c r="J21" s="123">
        <f t="shared" si="7"/>
        <v>0</v>
      </c>
      <c r="K21" s="120">
        <f t="shared" si="8"/>
        <v>2772000.0000000005</v>
      </c>
      <c r="L21" s="109" t="s">
        <v>43</v>
      </c>
    </row>
    <row r="22" spans="1:12" ht="15" x14ac:dyDescent="0.25">
      <c r="A22" s="29">
        <v>15</v>
      </c>
      <c r="B22" s="44">
        <v>2004</v>
      </c>
      <c r="C22" s="45">
        <v>20</v>
      </c>
      <c r="D22" s="30" t="s">
        <v>12</v>
      </c>
      <c r="E22" s="30">
        <v>840</v>
      </c>
      <c r="F22" s="30">
        <f t="shared" si="5"/>
        <v>924.00000000000011</v>
      </c>
      <c r="G22" s="118" t="e">
        <f>#REF!</f>
        <v>#REF!</v>
      </c>
      <c r="H22" s="122">
        <v>0</v>
      </c>
      <c r="I22" s="120">
        <f t="shared" si="6"/>
        <v>0</v>
      </c>
      <c r="J22" s="123">
        <f t="shared" si="7"/>
        <v>0</v>
      </c>
      <c r="K22" s="120">
        <f t="shared" si="8"/>
        <v>2772000.0000000005</v>
      </c>
      <c r="L22" s="109" t="s">
        <v>43</v>
      </c>
    </row>
    <row r="23" spans="1:12" ht="15" x14ac:dyDescent="0.25">
      <c r="A23" s="152" t="s">
        <v>3</v>
      </c>
      <c r="B23" s="153"/>
      <c r="C23" s="153"/>
      <c r="D23" s="154"/>
      <c r="E23" s="35">
        <f>SUM(E18:E22)</f>
        <v>4200</v>
      </c>
      <c r="F23" s="35">
        <f>SUM(F18:F22)</f>
        <v>4620</v>
      </c>
      <c r="G23" s="118"/>
      <c r="H23" s="124">
        <f>SUM(H18:H22)</f>
        <v>0</v>
      </c>
      <c r="I23" s="124">
        <f>SUM(I18:I22)</f>
        <v>0</v>
      </c>
      <c r="J23" s="121"/>
      <c r="K23" s="124">
        <f>SUM(K18:K22)</f>
        <v>11088000.000000002</v>
      </c>
    </row>
    <row r="25" spans="1:12" x14ac:dyDescent="0.3">
      <c r="E25" s="175">
        <f>E13+E23</f>
        <v>12600</v>
      </c>
      <c r="F25" s="175">
        <f>F13+F23</f>
        <v>13860.000000000002</v>
      </c>
    </row>
    <row r="30" spans="1:12" s="114" customFormat="1" x14ac:dyDescent="0.3">
      <c r="A30" s="46"/>
      <c r="B30" s="47"/>
      <c r="C30" s="46"/>
      <c r="D30" s="46"/>
      <c r="E30" s="46"/>
      <c r="F30" s="46"/>
      <c r="J30" s="114">
        <f>23+13</f>
        <v>36</v>
      </c>
      <c r="L30"/>
    </row>
  </sheetData>
  <mergeCells count="4">
    <mergeCell ref="A1:K1"/>
    <mergeCell ref="A13:D13"/>
    <mergeCell ref="A16:K16"/>
    <mergeCell ref="A23:D23"/>
  </mergeCells>
  <phoneticPr fontId="1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topLeftCell="A4" zoomScale="130" zoomScaleNormal="130" workbookViewId="0">
      <selection activeCell="J13" sqref="J13"/>
    </sheetView>
  </sheetViews>
  <sheetFormatPr defaultRowHeight="15" x14ac:dyDescent="0.25"/>
  <cols>
    <col min="2" max="2" width="13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s="26" customFormat="1" ht="21" customHeight="1" x14ac:dyDescent="0.25">
      <c r="A1" s="180" t="s">
        <v>4</v>
      </c>
      <c r="B1" s="180" t="s">
        <v>55</v>
      </c>
      <c r="C1" s="180" t="s">
        <v>10</v>
      </c>
      <c r="D1" s="180" t="s">
        <v>5</v>
      </c>
      <c r="E1" s="180" t="s">
        <v>6</v>
      </c>
      <c r="F1" s="180" t="s">
        <v>7</v>
      </c>
      <c r="G1" s="180" t="s">
        <v>8</v>
      </c>
      <c r="H1" s="180" t="s">
        <v>9</v>
      </c>
      <c r="I1" s="8"/>
      <c r="J1" s="8"/>
      <c r="K1" s="8"/>
      <c r="L1" s="8"/>
      <c r="M1" s="8"/>
    </row>
    <row r="2" spans="1:13" s="26" customFormat="1" ht="60.75" customHeight="1" x14ac:dyDescent="0.25">
      <c r="A2" s="25">
        <v>1</v>
      </c>
      <c r="B2" s="33" t="s">
        <v>52</v>
      </c>
      <c r="C2" s="99" t="s">
        <v>51</v>
      </c>
      <c r="D2" s="25">
        <f>21+9</f>
        <v>30</v>
      </c>
      <c r="E2" s="42">
        <v>18850</v>
      </c>
      <c r="F2" s="170">
        <v>20736</v>
      </c>
      <c r="G2" s="171">
        <v>418568477</v>
      </c>
      <c r="H2" s="172">
        <v>452053956</v>
      </c>
      <c r="I2" s="8"/>
      <c r="J2" s="48"/>
      <c r="K2" s="8"/>
      <c r="L2" s="9">
        <f>J2*K2%</f>
        <v>0</v>
      </c>
      <c r="M2" s="8"/>
    </row>
    <row r="3" spans="1:13" s="26" customFormat="1" ht="60.75" customHeight="1" x14ac:dyDescent="0.25">
      <c r="A3" s="25">
        <v>2</v>
      </c>
      <c r="B3" s="33" t="s">
        <v>53</v>
      </c>
      <c r="C3" s="99" t="s">
        <v>56</v>
      </c>
      <c r="D3" s="25">
        <f>12+11</f>
        <v>23</v>
      </c>
      <c r="E3" s="42">
        <v>17151</v>
      </c>
      <c r="F3" s="170">
        <v>18867</v>
      </c>
      <c r="G3" s="173">
        <v>393708181</v>
      </c>
      <c r="H3" s="172">
        <v>425204835</v>
      </c>
      <c r="I3" s="8"/>
      <c r="J3" s="48"/>
      <c r="K3" s="8"/>
      <c r="L3" s="9"/>
      <c r="M3" s="8"/>
    </row>
    <row r="4" spans="1:13" s="8" customFormat="1" ht="55.5" customHeight="1" x14ac:dyDescent="0.25">
      <c r="A4" s="100">
        <v>3</v>
      </c>
      <c r="B4" s="33" t="s">
        <v>54</v>
      </c>
      <c r="C4" s="101" t="s">
        <v>57</v>
      </c>
      <c r="D4" s="100">
        <v>21</v>
      </c>
      <c r="E4" s="42">
        <v>17651</v>
      </c>
      <c r="F4" s="170">
        <v>19416</v>
      </c>
      <c r="G4" s="49">
        <v>0</v>
      </c>
      <c r="H4" s="49">
        <v>0</v>
      </c>
      <c r="J4" s="48"/>
      <c r="L4" s="9"/>
    </row>
    <row r="5" spans="1:13" s="26" customFormat="1" ht="24.75" customHeight="1" x14ac:dyDescent="0.25">
      <c r="A5" s="155" t="s">
        <v>62</v>
      </c>
      <c r="B5" s="155"/>
      <c r="C5" s="155"/>
      <c r="D5" s="50">
        <f>SUM(D2:D4)</f>
        <v>74</v>
      </c>
      <c r="E5" s="51">
        <f t="shared" ref="E5:H5" si="0">SUM(E2:E4)</f>
        <v>53652</v>
      </c>
      <c r="F5" s="51">
        <f t="shared" si="0"/>
        <v>59019</v>
      </c>
      <c r="G5" s="176">
        <f t="shared" si="0"/>
        <v>812276658</v>
      </c>
      <c r="H5" s="176">
        <f t="shared" si="0"/>
        <v>877258791</v>
      </c>
      <c r="I5" s="174">
        <v>3000</v>
      </c>
      <c r="J5" s="177">
        <f>F5*I5</f>
        <v>177057000</v>
      </c>
      <c r="K5" s="8"/>
      <c r="L5" s="52">
        <f>SUM(L2:L2)</f>
        <v>0</v>
      </c>
      <c r="M5" s="8"/>
    </row>
    <row r="6" spans="1:13" s="26" customFormat="1" x14ac:dyDescent="0.25">
      <c r="A6" s="25"/>
      <c r="B6" s="25"/>
      <c r="C6" s="25"/>
      <c r="D6" s="25"/>
      <c r="E6" s="25"/>
      <c r="F6" s="25"/>
      <c r="G6" s="43"/>
      <c r="H6" s="43"/>
      <c r="I6" s="174"/>
      <c r="J6" s="178"/>
      <c r="K6" s="8"/>
      <c r="L6" s="8"/>
      <c r="M6" s="8"/>
    </row>
    <row r="7" spans="1:13" s="26" customFormat="1" x14ac:dyDescent="0.25">
      <c r="A7" s="180" t="s">
        <v>4</v>
      </c>
      <c r="B7" s="180" t="s">
        <v>25</v>
      </c>
      <c r="C7" s="180" t="s">
        <v>10</v>
      </c>
      <c r="D7" s="180" t="s">
        <v>5</v>
      </c>
      <c r="E7" s="180" t="s">
        <v>6</v>
      </c>
      <c r="F7" s="180" t="s">
        <v>7</v>
      </c>
      <c r="G7" s="180" t="s">
        <v>8</v>
      </c>
      <c r="H7" s="180" t="s">
        <v>9</v>
      </c>
      <c r="I7" s="174"/>
      <c r="J7" s="174"/>
      <c r="K7" s="8"/>
      <c r="L7" s="8"/>
      <c r="M7" s="8"/>
    </row>
    <row r="8" spans="1:13" s="26" customFormat="1" ht="51" customHeight="1" x14ac:dyDescent="0.25">
      <c r="A8" s="25">
        <v>4</v>
      </c>
      <c r="B8" s="33" t="s">
        <v>52</v>
      </c>
      <c r="C8" s="99" t="s">
        <v>58</v>
      </c>
      <c r="D8" s="25">
        <f>17+21</f>
        <v>38</v>
      </c>
      <c r="E8" s="42">
        <v>21085</v>
      </c>
      <c r="F8" s="170">
        <v>23193</v>
      </c>
      <c r="G8" s="171">
        <v>469666213</v>
      </c>
      <c r="H8" s="172">
        <v>507239509</v>
      </c>
      <c r="I8" s="174"/>
      <c r="J8" s="179"/>
      <c r="K8" s="8"/>
      <c r="L8" s="8"/>
      <c r="M8" s="8"/>
    </row>
    <row r="9" spans="1:13" s="8" customFormat="1" ht="56.25" customHeight="1" x14ac:dyDescent="0.25">
      <c r="A9" s="100">
        <v>5</v>
      </c>
      <c r="B9" s="33" t="s">
        <v>53</v>
      </c>
      <c r="C9" s="99" t="s">
        <v>59</v>
      </c>
      <c r="D9" s="174">
        <f>6+12</f>
        <v>18</v>
      </c>
      <c r="E9" s="42">
        <v>10246</v>
      </c>
      <c r="F9" s="170">
        <v>11270</v>
      </c>
      <c r="G9" s="171">
        <v>235748371</v>
      </c>
      <c r="H9" s="172">
        <v>254608241</v>
      </c>
      <c r="I9" s="174"/>
      <c r="J9" s="179"/>
    </row>
    <row r="10" spans="1:13" s="8" customFormat="1" ht="56.25" customHeight="1" x14ac:dyDescent="0.25">
      <c r="A10" s="100">
        <v>6</v>
      </c>
      <c r="B10" s="33" t="s">
        <v>54</v>
      </c>
      <c r="C10" s="99" t="s">
        <v>60</v>
      </c>
      <c r="D10" s="100">
        <v>15</v>
      </c>
      <c r="E10" s="42">
        <v>12600</v>
      </c>
      <c r="F10" s="170">
        <v>13860</v>
      </c>
      <c r="G10" s="49">
        <v>0</v>
      </c>
      <c r="H10" s="49">
        <v>0</v>
      </c>
      <c r="I10" s="174"/>
      <c r="J10" s="179"/>
    </row>
    <row r="11" spans="1:13" s="26" customFormat="1" ht="15.75" x14ac:dyDescent="0.25">
      <c r="A11" s="155" t="s">
        <v>63</v>
      </c>
      <c r="B11" s="155"/>
      <c r="C11" s="155"/>
      <c r="D11" s="50">
        <f t="shared" ref="D11:H11" si="1">SUM(D8:D10)</f>
        <v>71</v>
      </c>
      <c r="E11" s="51">
        <f t="shared" si="1"/>
        <v>43931</v>
      </c>
      <c r="F11" s="51">
        <f t="shared" si="1"/>
        <v>48323</v>
      </c>
      <c r="G11" s="176">
        <f t="shared" si="1"/>
        <v>705414584</v>
      </c>
      <c r="H11" s="176">
        <f t="shared" si="1"/>
        <v>761847750</v>
      </c>
      <c r="I11" s="174">
        <v>3000</v>
      </c>
      <c r="J11" s="177">
        <f>F11*I11</f>
        <v>144969000</v>
      </c>
      <c r="K11" s="8"/>
      <c r="L11" s="8"/>
      <c r="M11" s="8"/>
    </row>
    <row r="12" spans="1:13" s="26" customFormat="1" ht="15.75" x14ac:dyDescent="0.25">
      <c r="A12" s="181"/>
      <c r="B12" s="181"/>
      <c r="C12" s="181"/>
      <c r="D12" s="181"/>
      <c r="E12" s="181"/>
      <c r="F12" s="181"/>
      <c r="G12" s="181"/>
      <c r="H12" s="181"/>
      <c r="I12" s="174"/>
      <c r="J12" s="174"/>
      <c r="K12" s="8"/>
      <c r="L12" s="8"/>
      <c r="M12" s="8"/>
    </row>
    <row r="13" spans="1:13" s="26" customFormat="1" ht="15.75" x14ac:dyDescent="0.25">
      <c r="A13" s="182" t="s">
        <v>61</v>
      </c>
      <c r="B13" s="182"/>
      <c r="C13" s="182"/>
      <c r="D13" s="183">
        <f>D11+D5</f>
        <v>145</v>
      </c>
      <c r="E13" s="183">
        <f>E11+E5</f>
        <v>97583</v>
      </c>
      <c r="F13" s="183">
        <f>F11+F5</f>
        <v>107342</v>
      </c>
      <c r="G13" s="176">
        <f>G11+G5</f>
        <v>1517691242</v>
      </c>
      <c r="H13" s="176">
        <f>H11+H5</f>
        <v>1639106541</v>
      </c>
      <c r="I13" s="184">
        <v>3000</v>
      </c>
      <c r="J13" s="177">
        <f>F13*I13</f>
        <v>322026000</v>
      </c>
    </row>
    <row r="14" spans="1:13" s="26" customFormat="1" ht="16.5" x14ac:dyDescent="0.25">
      <c r="C14" s="88"/>
      <c r="E14" s="89"/>
      <c r="F14" s="89"/>
      <c r="G14" s="90"/>
      <c r="H14" s="90"/>
      <c r="I14" s="8"/>
      <c r="J14" s="91"/>
    </row>
    <row r="15" spans="1:13" s="8" customFormat="1" ht="16.5" x14ac:dyDescent="0.25">
      <c r="C15" s="92"/>
      <c r="E15" s="93"/>
      <c r="F15" s="93"/>
      <c r="G15" s="94"/>
      <c r="H15" s="94"/>
      <c r="J15" s="91"/>
    </row>
    <row r="16" spans="1:13" s="26" customFormat="1" ht="15.75" x14ac:dyDescent="0.25">
      <c r="A16" s="156"/>
      <c r="B16" s="156"/>
      <c r="C16" s="156"/>
      <c r="D16" s="95"/>
      <c r="E16" s="96"/>
      <c r="F16" s="96"/>
      <c r="G16" s="97"/>
      <c r="H16" s="97"/>
      <c r="I16" s="8"/>
      <c r="J16" s="98"/>
    </row>
    <row r="19" spans="9:9" x14ac:dyDescent="0.25">
      <c r="I19" s="142"/>
    </row>
  </sheetData>
  <mergeCells count="4">
    <mergeCell ref="A5:C5"/>
    <mergeCell ref="A11:C11"/>
    <mergeCell ref="A16:C16"/>
    <mergeCell ref="A13:C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3:AF68"/>
  <sheetViews>
    <sheetView zoomScale="130" zoomScaleNormal="130" workbookViewId="0">
      <selection activeCell="R24" sqref="R24"/>
    </sheetView>
  </sheetViews>
  <sheetFormatPr defaultRowHeight="15" x14ac:dyDescent="0.25"/>
  <cols>
    <col min="1" max="26" width="9.140625" style="27"/>
    <col min="27" max="27" width="9.5703125" style="27" bestFit="1" customWidth="1"/>
    <col min="28" max="16384" width="9.140625" style="27"/>
  </cols>
  <sheetData>
    <row r="3" spans="2:32" ht="18.75" x14ac:dyDescent="0.3">
      <c r="B3" s="66"/>
    </row>
    <row r="4" spans="2:32" ht="15.75" thickBot="1" x14ac:dyDescent="0.3"/>
    <row r="5" spans="2:32" ht="16.5" x14ac:dyDescent="0.25">
      <c r="N5" s="67"/>
      <c r="O5" s="67"/>
      <c r="P5" s="67"/>
      <c r="Q5" s="67"/>
      <c r="R5" s="67"/>
    </row>
    <row r="6" spans="2:32" ht="16.5" x14ac:dyDescent="0.25">
      <c r="N6" s="68">
        <v>1</v>
      </c>
      <c r="O6" s="68" t="s">
        <v>20</v>
      </c>
      <c r="P6" s="68">
        <v>78.08</v>
      </c>
      <c r="Q6" s="69">
        <f>P6*10.764</f>
        <v>840.4531199999999</v>
      </c>
      <c r="R6" s="68">
        <v>10</v>
      </c>
    </row>
    <row r="7" spans="2:32" ht="16.5" x14ac:dyDescent="0.25">
      <c r="N7" s="68">
        <v>2</v>
      </c>
      <c r="O7" s="68" t="s">
        <v>26</v>
      </c>
      <c r="P7" s="68">
        <v>55.11</v>
      </c>
      <c r="Q7" s="69">
        <f t="shared" ref="Q7:Q17" si="0">P7*10.764</f>
        <v>593.20403999999996</v>
      </c>
      <c r="R7" s="68">
        <v>3</v>
      </c>
    </row>
    <row r="8" spans="2:32" ht="16.5" x14ac:dyDescent="0.25">
      <c r="N8" s="68">
        <v>3</v>
      </c>
      <c r="O8" s="68" t="s">
        <v>27</v>
      </c>
      <c r="P8" s="68">
        <v>78.13</v>
      </c>
      <c r="Q8" s="69">
        <f t="shared" si="0"/>
        <v>840.99131999999986</v>
      </c>
      <c r="R8" s="68">
        <v>10</v>
      </c>
      <c r="X8" s="53"/>
      <c r="Y8" s="53"/>
      <c r="Z8" s="53"/>
      <c r="AA8" s="53"/>
      <c r="AB8" s="53"/>
    </row>
    <row r="9" spans="2:32" ht="16.5" x14ac:dyDescent="0.25">
      <c r="N9" s="68">
        <v>4</v>
      </c>
      <c r="O9" s="68" t="s">
        <v>26</v>
      </c>
      <c r="P9" s="68">
        <v>44.15</v>
      </c>
      <c r="Q9" s="69">
        <f t="shared" si="0"/>
        <v>475.23059999999998</v>
      </c>
      <c r="R9" s="68">
        <v>13</v>
      </c>
      <c r="X9" s="54"/>
      <c r="Y9" s="54"/>
      <c r="Z9" s="54"/>
      <c r="AA9" s="54"/>
      <c r="AB9" s="54"/>
    </row>
    <row r="10" spans="2:32" ht="16.5" x14ac:dyDescent="0.25">
      <c r="N10" s="68">
        <v>5</v>
      </c>
      <c r="O10" s="68" t="s">
        <v>26</v>
      </c>
      <c r="P10" s="68">
        <v>43.93</v>
      </c>
      <c r="Q10" s="69">
        <f t="shared" si="0"/>
        <v>472.86251999999996</v>
      </c>
      <c r="R10" s="68">
        <v>2</v>
      </c>
      <c r="X10" s="54"/>
      <c r="Y10" s="54"/>
      <c r="Z10" s="54"/>
      <c r="AA10" s="54"/>
      <c r="AB10" s="54"/>
    </row>
    <row r="11" spans="2:32" ht="16.5" x14ac:dyDescent="0.25">
      <c r="N11" s="68">
        <v>6</v>
      </c>
      <c r="O11" s="102" t="s">
        <v>27</v>
      </c>
      <c r="P11" s="102">
        <v>78.11</v>
      </c>
      <c r="Q11" s="103">
        <f t="shared" si="0"/>
        <v>840.77603999999997</v>
      </c>
      <c r="R11" s="102">
        <v>11</v>
      </c>
      <c r="X11" s="54"/>
      <c r="Y11" s="54"/>
      <c r="Z11" s="54"/>
      <c r="AA11" s="54"/>
      <c r="AB11" s="54"/>
      <c r="AC11" s="55"/>
      <c r="AD11" s="55"/>
      <c r="AE11" s="55"/>
      <c r="AF11" s="55"/>
    </row>
    <row r="12" spans="2:32" ht="16.5" x14ac:dyDescent="0.25">
      <c r="N12" s="68">
        <v>7</v>
      </c>
      <c r="O12" s="68" t="s">
        <v>26</v>
      </c>
      <c r="P12" s="68">
        <v>50.91</v>
      </c>
      <c r="Q12" s="69">
        <f t="shared" si="0"/>
        <v>547.99523999999997</v>
      </c>
      <c r="R12" s="68">
        <v>3</v>
      </c>
      <c r="X12" s="56"/>
      <c r="Y12" s="56"/>
      <c r="Z12" s="56"/>
      <c r="AA12" s="57"/>
      <c r="AB12" s="56"/>
      <c r="AC12" s="55"/>
      <c r="AD12" s="55"/>
      <c r="AE12" s="55"/>
      <c r="AF12" s="55"/>
    </row>
    <row r="13" spans="2:32" ht="16.5" x14ac:dyDescent="0.25">
      <c r="N13" s="68">
        <v>8</v>
      </c>
      <c r="O13" s="68" t="s">
        <v>20</v>
      </c>
      <c r="P13" s="68">
        <v>62.54</v>
      </c>
      <c r="Q13" s="69">
        <f t="shared" si="0"/>
        <v>673.1805599999999</v>
      </c>
      <c r="R13" s="68">
        <v>11</v>
      </c>
      <c r="X13" s="56"/>
      <c r="Y13" s="56"/>
      <c r="Z13" s="56"/>
      <c r="AA13" s="57"/>
      <c r="AB13" s="56"/>
      <c r="AC13" s="55"/>
      <c r="AD13" s="55"/>
      <c r="AE13" s="55"/>
      <c r="AF13" s="55"/>
    </row>
    <row r="14" spans="2:32" ht="16.5" x14ac:dyDescent="0.25">
      <c r="N14" s="68">
        <v>9</v>
      </c>
      <c r="O14" s="68" t="s">
        <v>26</v>
      </c>
      <c r="P14" s="68">
        <v>49.04</v>
      </c>
      <c r="Q14" s="69">
        <f t="shared" si="0"/>
        <v>527.86655999999994</v>
      </c>
      <c r="R14" s="68">
        <v>2</v>
      </c>
      <c r="X14" s="56"/>
      <c r="Y14" s="56"/>
      <c r="Z14" s="56"/>
      <c r="AA14" s="57"/>
      <c r="AB14" s="56"/>
      <c r="AC14" s="55"/>
      <c r="AD14" s="55"/>
      <c r="AE14" s="58"/>
      <c r="AF14" s="55"/>
    </row>
    <row r="15" spans="2:32" ht="16.5" x14ac:dyDescent="0.25">
      <c r="N15" s="68">
        <v>10</v>
      </c>
      <c r="O15" s="68" t="s">
        <v>20</v>
      </c>
      <c r="P15" s="68">
        <v>54.62</v>
      </c>
      <c r="Q15" s="69">
        <f t="shared" si="0"/>
        <v>587.92967999999996</v>
      </c>
      <c r="R15" s="68">
        <v>11</v>
      </c>
      <c r="X15" s="56"/>
      <c r="Y15" s="56"/>
      <c r="Z15" s="56"/>
      <c r="AA15" s="57"/>
      <c r="AB15" s="56"/>
      <c r="AC15" s="55"/>
      <c r="AD15" s="55"/>
      <c r="AE15" s="58"/>
      <c r="AF15" s="55"/>
    </row>
    <row r="16" spans="2:32" ht="16.5" x14ac:dyDescent="0.25">
      <c r="N16" s="68">
        <v>11</v>
      </c>
      <c r="O16" s="68" t="s">
        <v>26</v>
      </c>
      <c r="P16" s="68">
        <v>49.05</v>
      </c>
      <c r="Q16" s="69">
        <f t="shared" si="0"/>
        <v>527.97419999999988</v>
      </c>
      <c r="R16" s="68">
        <v>3</v>
      </c>
      <c r="X16" s="54"/>
      <c r="Y16" s="54"/>
      <c r="Z16" s="54"/>
      <c r="AA16" s="54"/>
      <c r="AB16" s="59"/>
      <c r="AC16" s="55"/>
      <c r="AD16" s="55"/>
      <c r="AE16" s="58"/>
      <c r="AF16" s="55"/>
    </row>
    <row r="17" spans="2:32" ht="16.5" x14ac:dyDescent="0.25">
      <c r="N17" s="68">
        <v>12</v>
      </c>
      <c r="O17" s="68" t="s">
        <v>20</v>
      </c>
      <c r="P17" s="68">
        <v>59.87</v>
      </c>
      <c r="Q17" s="69">
        <f t="shared" si="0"/>
        <v>644.44067999999993</v>
      </c>
      <c r="R17" s="68">
        <v>20</v>
      </c>
      <c r="X17" s="54"/>
      <c r="Y17" s="54"/>
      <c r="Z17" s="54"/>
      <c r="AA17" s="54"/>
      <c r="AB17" s="54"/>
      <c r="AC17" s="55"/>
      <c r="AD17" s="55"/>
      <c r="AE17" s="58"/>
      <c r="AF17" s="55"/>
    </row>
    <row r="18" spans="2:32" ht="16.5" x14ac:dyDescent="0.25">
      <c r="N18" s="70"/>
      <c r="O18" s="70"/>
      <c r="P18" s="70"/>
      <c r="Q18" s="70"/>
      <c r="R18" s="71">
        <f>SUM(R6:R17)</f>
        <v>99</v>
      </c>
      <c r="AB18" s="55"/>
      <c r="AC18" s="55"/>
      <c r="AD18" s="55"/>
      <c r="AE18" s="58"/>
      <c r="AF18" s="55"/>
    </row>
    <row r="19" spans="2:32" x14ac:dyDescent="0.25">
      <c r="AB19" s="55"/>
      <c r="AC19" s="55"/>
      <c r="AD19" s="55"/>
      <c r="AE19" s="58"/>
      <c r="AF19" s="55"/>
    </row>
    <row r="20" spans="2:32" x14ac:dyDescent="0.25">
      <c r="AB20" s="55"/>
      <c r="AC20" s="55"/>
      <c r="AD20" s="55"/>
      <c r="AE20" s="58"/>
      <c r="AF20" s="55"/>
    </row>
    <row r="21" spans="2:32" x14ac:dyDescent="0.25">
      <c r="R21" s="27">
        <f>11+10</f>
        <v>21</v>
      </c>
      <c r="AB21" s="55"/>
      <c r="AC21" s="55"/>
      <c r="AD21" s="55"/>
      <c r="AE21" s="58"/>
      <c r="AF21" s="55"/>
    </row>
    <row r="22" spans="2:32" x14ac:dyDescent="0.25">
      <c r="R22" s="27">
        <v>10</v>
      </c>
      <c r="AF22" s="60"/>
    </row>
    <row r="23" spans="2:32" x14ac:dyDescent="0.25">
      <c r="R23" s="27">
        <f>SUM(R21:R22)</f>
        <v>31</v>
      </c>
    </row>
    <row r="26" spans="2:32" ht="18.75" x14ac:dyDescent="0.3">
      <c r="B26" s="66"/>
    </row>
    <row r="28" spans="2:32" x14ac:dyDescent="0.25">
      <c r="AB28" s="55"/>
      <c r="AC28" s="55"/>
      <c r="AD28" s="55"/>
      <c r="AE28" s="55"/>
      <c r="AF28" s="55"/>
    </row>
    <row r="29" spans="2:32" x14ac:dyDescent="0.25">
      <c r="AB29" s="55"/>
      <c r="AC29" s="55"/>
      <c r="AD29" s="55"/>
      <c r="AE29" s="55"/>
      <c r="AF29" s="55"/>
    </row>
    <row r="30" spans="2:32" x14ac:dyDescent="0.25">
      <c r="AB30" s="55"/>
      <c r="AC30" s="55"/>
      <c r="AD30" s="55"/>
      <c r="AE30" s="55"/>
      <c r="AF30" s="55"/>
    </row>
    <row r="32" spans="2:32" x14ac:dyDescent="0.25">
      <c r="X32" s="53"/>
      <c r="Y32" s="53"/>
      <c r="Z32" s="53"/>
      <c r="AA32" s="53"/>
      <c r="AB32" s="53"/>
    </row>
    <row r="33" spans="24:28" x14ac:dyDescent="0.25">
      <c r="X33" s="61"/>
      <c r="Y33" s="61"/>
      <c r="Z33" s="61"/>
      <c r="AA33" s="62"/>
      <c r="AB33" s="61"/>
    </row>
    <row r="34" spans="24:28" x14ac:dyDescent="0.25">
      <c r="X34" s="61"/>
      <c r="Y34" s="61"/>
      <c r="Z34" s="61"/>
      <c r="AA34" s="62"/>
      <c r="AB34" s="61"/>
    </row>
    <row r="35" spans="24:28" x14ac:dyDescent="0.25">
      <c r="X35" s="61"/>
      <c r="Y35" s="61"/>
      <c r="Z35" s="61"/>
      <c r="AA35" s="62"/>
      <c r="AB35" s="61"/>
    </row>
    <row r="36" spans="24:28" x14ac:dyDescent="0.25">
      <c r="X36" s="61"/>
      <c r="Y36" s="61"/>
      <c r="Z36" s="61"/>
      <c r="AA36" s="62"/>
      <c r="AB36" s="61"/>
    </row>
    <row r="37" spans="24:28" x14ac:dyDescent="0.25">
      <c r="X37" s="61"/>
      <c r="Y37" s="61"/>
      <c r="Z37" s="61"/>
      <c r="AA37" s="62"/>
      <c r="AB37" s="61"/>
    </row>
    <row r="38" spans="24:28" x14ac:dyDescent="0.25">
      <c r="X38" s="61"/>
      <c r="Y38" s="61"/>
      <c r="Z38" s="61"/>
      <c r="AA38" s="62"/>
      <c r="AB38" s="61"/>
    </row>
    <row r="39" spans="24:28" x14ac:dyDescent="0.25">
      <c r="X39" s="61"/>
      <c r="Y39" s="61"/>
      <c r="Z39" s="61"/>
      <c r="AA39" s="62"/>
      <c r="AB39" s="61"/>
    </row>
    <row r="40" spans="24:28" x14ac:dyDescent="0.25">
      <c r="X40" s="56"/>
      <c r="Y40" s="56"/>
      <c r="Z40" s="56"/>
      <c r="AA40" s="56"/>
      <c r="AB40" s="59"/>
    </row>
    <row r="41" spans="24:28" x14ac:dyDescent="0.25">
      <c r="X41" s="54"/>
      <c r="Y41" s="54"/>
      <c r="Z41" s="54"/>
      <c r="AA41" s="54"/>
      <c r="AB41" s="54"/>
    </row>
    <row r="59" spans="2:28" ht="18.75" x14ac:dyDescent="0.3">
      <c r="B59" s="66"/>
    </row>
    <row r="63" spans="2:28" x14ac:dyDescent="0.25">
      <c r="X63" s="53"/>
      <c r="Y63" s="53"/>
      <c r="Z63" s="53"/>
      <c r="AA63" s="53"/>
      <c r="AB63" s="53"/>
    </row>
    <row r="64" spans="2:28" x14ac:dyDescent="0.25">
      <c r="X64" s="63"/>
      <c r="Y64" s="63"/>
      <c r="Z64" s="63"/>
      <c r="AA64" s="64"/>
      <c r="AB64" s="63"/>
    </row>
    <row r="65" spans="24:28" x14ac:dyDescent="0.25">
      <c r="X65" s="63"/>
      <c r="Y65" s="63"/>
      <c r="Z65" s="63"/>
      <c r="AA65" s="64"/>
      <c r="AB65" s="63"/>
    </row>
    <row r="66" spans="24:28" x14ac:dyDescent="0.25">
      <c r="X66" s="63"/>
      <c r="Y66" s="63"/>
      <c r="Z66" s="63"/>
      <c r="AA66" s="64"/>
      <c r="AB66" s="63"/>
    </row>
    <row r="67" spans="24:28" x14ac:dyDescent="0.25">
      <c r="X67" s="63"/>
      <c r="Y67" s="63"/>
      <c r="Z67" s="63"/>
      <c r="AA67" s="64"/>
      <c r="AB67" s="63"/>
    </row>
    <row r="68" spans="24:28" x14ac:dyDescent="0.25">
      <c r="X68" s="65"/>
      <c r="Y68" s="65"/>
      <c r="Z68" s="65"/>
      <c r="AA68" s="65"/>
      <c r="AB68" s="65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Q47"/>
  <sheetViews>
    <sheetView topLeftCell="H52" zoomScale="145" zoomScaleNormal="145" workbookViewId="0">
      <selection activeCell="D33" sqref="D33"/>
    </sheetView>
  </sheetViews>
  <sheetFormatPr defaultRowHeight="15" x14ac:dyDescent="0.25"/>
  <cols>
    <col min="1" max="1" width="11.85546875" style="31" customWidth="1"/>
    <col min="2" max="6" width="9.140625" style="31"/>
    <col min="7" max="7" width="10.140625" style="31" customWidth="1"/>
    <col min="8" max="8" width="6.7109375" style="31" customWidth="1"/>
    <col min="9" max="9" width="9.140625" style="31"/>
    <col min="10" max="10" width="8.28515625" style="31" customWidth="1"/>
    <col min="11" max="18" width="9.140625" style="31"/>
    <col min="19" max="43" width="9.140625" style="28"/>
  </cols>
  <sheetData>
    <row r="2" spans="1:17" x14ac:dyDescent="0.25">
      <c r="A2" s="37" t="s">
        <v>18</v>
      </c>
      <c r="B2" s="38"/>
      <c r="G2" s="37" t="s">
        <v>19</v>
      </c>
      <c r="J2" s="39"/>
      <c r="M2" s="72"/>
    </row>
    <row r="3" spans="1:17" x14ac:dyDescent="0.25">
      <c r="A3" s="169" t="s">
        <v>28</v>
      </c>
      <c r="B3" s="169"/>
      <c r="C3" s="169"/>
      <c r="D3" s="169"/>
      <c r="E3" s="169"/>
      <c r="G3" s="166" t="s">
        <v>29</v>
      </c>
      <c r="H3" s="167"/>
      <c r="I3" s="167"/>
      <c r="J3" s="167"/>
      <c r="K3" s="168"/>
      <c r="M3" s="157"/>
      <c r="N3" s="158"/>
      <c r="O3" s="158"/>
      <c r="P3" s="158"/>
      <c r="Q3" s="159"/>
    </row>
    <row r="4" spans="1:17" x14ac:dyDescent="0.25">
      <c r="A4" s="31" t="s">
        <v>21</v>
      </c>
      <c r="B4" s="31">
        <v>1</v>
      </c>
      <c r="C4" s="31" t="s">
        <v>23</v>
      </c>
      <c r="D4" s="31">
        <v>50.91</v>
      </c>
      <c r="E4" s="40">
        <f>D4*10.764</f>
        <v>547.99523999999997</v>
      </c>
      <c r="G4" s="31" t="s">
        <v>30</v>
      </c>
      <c r="H4" s="31">
        <v>1</v>
      </c>
      <c r="I4" s="31" t="s">
        <v>23</v>
      </c>
      <c r="J4" s="31">
        <v>44.15</v>
      </c>
      <c r="K4" s="40">
        <f>J4*10.764</f>
        <v>475.23059999999998</v>
      </c>
      <c r="Q4" s="40"/>
    </row>
    <row r="5" spans="1:17" x14ac:dyDescent="0.25">
      <c r="B5" s="31">
        <v>2</v>
      </c>
      <c r="C5" s="31" t="s">
        <v>23</v>
      </c>
      <c r="D5" s="31">
        <v>49.05</v>
      </c>
      <c r="E5" s="40">
        <f t="shared" ref="E5:E6" si="0">D5*10.764</f>
        <v>527.97419999999988</v>
      </c>
      <c r="H5" s="31">
        <v>2</v>
      </c>
      <c r="I5" s="31" t="s">
        <v>23</v>
      </c>
      <c r="J5" s="31">
        <v>43.93</v>
      </c>
      <c r="K5" s="40">
        <f t="shared" ref="K5:K6" si="1">J5*10.764</f>
        <v>472.86251999999996</v>
      </c>
      <c r="N5" s="81" t="s">
        <v>18</v>
      </c>
      <c r="O5" s="81">
        <f>3+3+36+3+3+3</f>
        <v>51</v>
      </c>
      <c r="Q5" s="40"/>
    </row>
    <row r="6" spans="1:17" x14ac:dyDescent="0.25">
      <c r="B6" s="31">
        <v>3</v>
      </c>
      <c r="C6" s="31" t="s">
        <v>23</v>
      </c>
      <c r="D6" s="31">
        <v>55.11</v>
      </c>
      <c r="E6" s="40">
        <f t="shared" si="0"/>
        <v>593.20403999999996</v>
      </c>
      <c r="H6" s="31">
        <v>3</v>
      </c>
      <c r="I6" s="31" t="s">
        <v>23</v>
      </c>
      <c r="J6" s="31">
        <v>49.04</v>
      </c>
      <c r="K6" s="40">
        <f t="shared" si="1"/>
        <v>527.86655999999994</v>
      </c>
      <c r="Q6" s="40"/>
    </row>
    <row r="7" spans="1:17" x14ac:dyDescent="0.25">
      <c r="A7" s="38"/>
      <c r="B7" s="38"/>
      <c r="N7" s="82" t="s">
        <v>19</v>
      </c>
      <c r="O7" s="82">
        <f>6+36+6</f>
        <v>48</v>
      </c>
    </row>
    <row r="8" spans="1:17" x14ac:dyDescent="0.25">
      <c r="A8" s="163" t="s">
        <v>29</v>
      </c>
      <c r="B8" s="164"/>
      <c r="C8" s="164"/>
      <c r="D8" s="164"/>
      <c r="E8" s="165"/>
      <c r="G8" s="166" t="s">
        <v>31</v>
      </c>
      <c r="H8" s="167"/>
      <c r="I8" s="167"/>
      <c r="J8" s="167"/>
      <c r="K8" s="168"/>
      <c r="M8" s="157"/>
      <c r="N8" s="158"/>
      <c r="O8" s="158"/>
      <c r="P8" s="158"/>
      <c r="Q8" s="159"/>
    </row>
    <row r="9" spans="1:17" x14ac:dyDescent="0.25">
      <c r="A9" s="31" t="s">
        <v>21</v>
      </c>
      <c r="B9" s="31">
        <v>1</v>
      </c>
      <c r="C9" s="31" t="s">
        <v>23</v>
      </c>
      <c r="D9" s="31">
        <v>50.91</v>
      </c>
      <c r="E9" s="40">
        <f>D9*10.764</f>
        <v>547.99523999999997</v>
      </c>
      <c r="G9" s="31" t="s">
        <v>24</v>
      </c>
      <c r="H9" s="31">
        <v>1</v>
      </c>
      <c r="I9" s="31" t="s">
        <v>13</v>
      </c>
      <c r="J9" s="31">
        <v>59.87</v>
      </c>
      <c r="K9" s="40">
        <f>J9*10.764</f>
        <v>644.44067999999993</v>
      </c>
      <c r="L9" s="31">
        <v>644</v>
      </c>
      <c r="Q9" s="40"/>
    </row>
    <row r="10" spans="1:17" x14ac:dyDescent="0.25">
      <c r="B10" s="31">
        <v>2</v>
      </c>
      <c r="C10" s="31" t="s">
        <v>23</v>
      </c>
      <c r="D10" s="31">
        <v>49.05</v>
      </c>
      <c r="E10" s="40">
        <f t="shared" ref="E10:E11" si="2">D10*10.764</f>
        <v>527.97419999999988</v>
      </c>
      <c r="H10" s="31">
        <v>2</v>
      </c>
      <c r="I10" s="31" t="s">
        <v>23</v>
      </c>
      <c r="J10" s="31">
        <v>44.15</v>
      </c>
      <c r="K10" s="40">
        <f t="shared" ref="K10:K12" si="3">J10*10.764</f>
        <v>475.23059999999998</v>
      </c>
      <c r="L10" s="31">
        <v>475</v>
      </c>
      <c r="Q10" s="40"/>
    </row>
    <row r="11" spans="1:17" x14ac:dyDescent="0.25">
      <c r="B11" s="31">
        <v>3</v>
      </c>
      <c r="C11" s="31" t="s">
        <v>23</v>
      </c>
      <c r="D11" s="31">
        <v>55.11</v>
      </c>
      <c r="E11" s="40">
        <f t="shared" si="2"/>
        <v>593.20403999999996</v>
      </c>
      <c r="H11" s="31">
        <v>3</v>
      </c>
      <c r="I11" s="31" t="s">
        <v>13</v>
      </c>
      <c r="J11" s="31">
        <v>54.62</v>
      </c>
      <c r="K11" s="40">
        <f t="shared" si="3"/>
        <v>587.92967999999996</v>
      </c>
      <c r="L11" s="31">
        <v>588</v>
      </c>
      <c r="Q11" s="40"/>
    </row>
    <row r="12" spans="1:17" x14ac:dyDescent="0.25">
      <c r="E12" s="40"/>
      <c r="H12" s="31">
        <v>4</v>
      </c>
      <c r="I12" s="31" t="s">
        <v>12</v>
      </c>
      <c r="J12" s="31">
        <v>78.08</v>
      </c>
      <c r="K12" s="40">
        <f t="shared" si="3"/>
        <v>840.4531199999999</v>
      </c>
      <c r="L12" s="31">
        <v>840</v>
      </c>
      <c r="Q12" s="40"/>
    </row>
    <row r="13" spans="1:17" x14ac:dyDescent="0.25">
      <c r="Q13" s="40"/>
    </row>
    <row r="14" spans="1:17" x14ac:dyDescent="0.25">
      <c r="A14" s="163" t="s">
        <v>31</v>
      </c>
      <c r="B14" s="164"/>
      <c r="C14" s="164"/>
      <c r="D14" s="164"/>
      <c r="E14" s="165"/>
      <c r="G14" s="166" t="s">
        <v>33</v>
      </c>
      <c r="H14" s="167"/>
      <c r="I14" s="167"/>
      <c r="J14" s="167"/>
      <c r="K14" s="168"/>
      <c r="M14" s="157"/>
      <c r="N14" s="158"/>
      <c r="O14" s="158"/>
      <c r="P14" s="158"/>
      <c r="Q14" s="159"/>
    </row>
    <row r="15" spans="1:17" x14ac:dyDescent="0.25">
      <c r="A15" s="31" t="s">
        <v>22</v>
      </c>
      <c r="B15" s="31">
        <v>1</v>
      </c>
      <c r="C15" s="31" t="s">
        <v>13</v>
      </c>
      <c r="D15" s="31">
        <v>62.54</v>
      </c>
      <c r="E15" s="40">
        <f>D15*10.764</f>
        <v>673.1805599999999</v>
      </c>
      <c r="G15" s="31" t="s">
        <v>24</v>
      </c>
      <c r="H15" s="31">
        <v>2</v>
      </c>
      <c r="I15" s="31" t="s">
        <v>23</v>
      </c>
      <c r="J15" s="31">
        <v>44.15</v>
      </c>
      <c r="K15" s="40">
        <f>J15*10.764</f>
        <v>475.23059999999998</v>
      </c>
      <c r="L15" s="31">
        <v>475</v>
      </c>
      <c r="Q15" s="40"/>
    </row>
    <row r="16" spans="1:17" x14ac:dyDescent="0.25">
      <c r="B16" s="31">
        <v>2</v>
      </c>
      <c r="C16" s="31" t="s">
        <v>13</v>
      </c>
      <c r="D16" s="31">
        <v>59.87</v>
      </c>
      <c r="E16" s="40">
        <f t="shared" ref="E16:E18" si="4">D16*10.764</f>
        <v>644.44067999999993</v>
      </c>
      <c r="H16" s="31">
        <v>3</v>
      </c>
      <c r="I16" s="31" t="s">
        <v>13</v>
      </c>
      <c r="J16" s="31">
        <v>54.62</v>
      </c>
      <c r="K16" s="40">
        <f t="shared" ref="K16:K17" si="5">J16*10.764</f>
        <v>587.92967999999996</v>
      </c>
      <c r="L16" s="31">
        <v>588</v>
      </c>
      <c r="Q16" s="40"/>
    </row>
    <row r="17" spans="1:19" x14ac:dyDescent="0.25">
      <c r="B17" s="31">
        <v>3</v>
      </c>
      <c r="C17" s="31" t="s">
        <v>12</v>
      </c>
      <c r="D17" s="31">
        <v>78.13</v>
      </c>
      <c r="E17" s="40">
        <f t="shared" si="4"/>
        <v>840.99131999999986</v>
      </c>
      <c r="H17" s="31">
        <v>4</v>
      </c>
      <c r="I17" s="31" t="s">
        <v>12</v>
      </c>
      <c r="J17" s="31">
        <v>78.08</v>
      </c>
      <c r="K17" s="40">
        <f t="shared" si="5"/>
        <v>840.4531199999999</v>
      </c>
      <c r="L17" s="31">
        <v>840</v>
      </c>
      <c r="Q17" s="40"/>
    </row>
    <row r="18" spans="1:19" x14ac:dyDescent="0.25">
      <c r="B18" s="31">
        <v>4</v>
      </c>
      <c r="C18" s="31" t="s">
        <v>12</v>
      </c>
      <c r="D18" s="31">
        <v>78.11</v>
      </c>
      <c r="E18" s="40">
        <f t="shared" si="4"/>
        <v>840.77603999999997</v>
      </c>
      <c r="K18" s="40"/>
      <c r="Q18" s="40"/>
    </row>
    <row r="20" spans="1:19" x14ac:dyDescent="0.25">
      <c r="A20" s="163" t="s">
        <v>32</v>
      </c>
      <c r="B20" s="164"/>
      <c r="C20" s="164"/>
      <c r="D20" s="164"/>
      <c r="E20" s="165"/>
      <c r="G20" s="166" t="s">
        <v>35</v>
      </c>
      <c r="H20" s="167"/>
      <c r="I20" s="167"/>
      <c r="J20" s="167"/>
      <c r="K20" s="168"/>
      <c r="M20" s="157"/>
      <c r="N20" s="158"/>
      <c r="O20" s="158"/>
      <c r="P20" s="158"/>
      <c r="Q20" s="159"/>
    </row>
    <row r="21" spans="1:19" x14ac:dyDescent="0.25">
      <c r="A21" s="31" t="s">
        <v>21</v>
      </c>
      <c r="B21" s="31">
        <v>1</v>
      </c>
      <c r="C21" s="31" t="s">
        <v>13</v>
      </c>
      <c r="D21" s="31">
        <v>62.54</v>
      </c>
      <c r="E21" s="40">
        <f>D21*10.764</f>
        <v>673.1805599999999</v>
      </c>
      <c r="G21" s="31" t="s">
        <v>36</v>
      </c>
      <c r="H21" s="31">
        <v>1</v>
      </c>
      <c r="I21" s="31" t="s">
        <v>13</v>
      </c>
      <c r="J21" s="31">
        <v>59.87</v>
      </c>
      <c r="K21" s="40">
        <f>J21*10.764</f>
        <v>644.44067999999993</v>
      </c>
      <c r="L21" s="31">
        <v>644</v>
      </c>
      <c r="Q21" s="40"/>
    </row>
    <row r="22" spans="1:19" x14ac:dyDescent="0.25">
      <c r="B22" s="31">
        <v>3</v>
      </c>
      <c r="C22" s="31" t="s">
        <v>12</v>
      </c>
      <c r="D22" s="31">
        <v>78.13</v>
      </c>
      <c r="E22" s="40">
        <f t="shared" ref="E22:E23" si="6">D22*10.764</f>
        <v>840.99131999999986</v>
      </c>
      <c r="H22" s="31">
        <v>2</v>
      </c>
      <c r="I22" s="31" t="s">
        <v>23</v>
      </c>
      <c r="J22" s="31">
        <v>44.15</v>
      </c>
      <c r="K22" s="40">
        <f t="shared" ref="K22:K23" si="7">J22*10.764</f>
        <v>475.23059999999998</v>
      </c>
      <c r="L22" s="31">
        <v>475</v>
      </c>
      <c r="Q22" s="40"/>
    </row>
    <row r="23" spans="1:19" x14ac:dyDescent="0.25">
      <c r="B23" s="31">
        <v>4</v>
      </c>
      <c r="C23" s="31" t="s">
        <v>12</v>
      </c>
      <c r="D23" s="31">
        <v>78.11</v>
      </c>
      <c r="E23" s="40">
        <f t="shared" si="6"/>
        <v>840.77603999999997</v>
      </c>
      <c r="H23" s="31">
        <v>3</v>
      </c>
      <c r="I23" s="31" t="s">
        <v>13</v>
      </c>
      <c r="J23" s="31">
        <v>54.62</v>
      </c>
      <c r="K23" s="40">
        <f t="shared" si="7"/>
        <v>587.92967999999996</v>
      </c>
      <c r="L23" s="31">
        <v>588</v>
      </c>
      <c r="Q23" s="40"/>
    </row>
    <row r="24" spans="1:19" x14ac:dyDescent="0.25">
      <c r="K24" s="40"/>
      <c r="Q24" s="40"/>
    </row>
    <row r="25" spans="1:19" x14ac:dyDescent="0.25">
      <c r="A25" s="163" t="s">
        <v>34</v>
      </c>
      <c r="B25" s="164"/>
      <c r="C25" s="164"/>
      <c r="D25" s="164"/>
      <c r="E25" s="165"/>
      <c r="G25" s="73"/>
      <c r="H25" s="73"/>
      <c r="I25" s="73"/>
      <c r="J25" s="73"/>
      <c r="K25" s="73"/>
    </row>
    <row r="26" spans="1:19" x14ac:dyDescent="0.25">
      <c r="A26" s="31" t="s">
        <v>21</v>
      </c>
      <c r="B26" s="31">
        <v>1</v>
      </c>
      <c r="C26" s="31" t="s">
        <v>13</v>
      </c>
      <c r="D26" s="31">
        <v>62.54</v>
      </c>
      <c r="E26" s="40">
        <f>D26*10.764</f>
        <v>673.1805599999999</v>
      </c>
      <c r="F26" s="31">
        <v>673</v>
      </c>
      <c r="G26" s="74"/>
      <c r="H26" s="74"/>
      <c r="I26" s="74"/>
      <c r="J26" s="74"/>
      <c r="K26" s="75"/>
      <c r="M26" s="157"/>
      <c r="N26" s="158"/>
      <c r="O26" s="158"/>
      <c r="P26" s="158"/>
      <c r="Q26" s="159"/>
    </row>
    <row r="27" spans="1:19" ht="23.25" x14ac:dyDescent="0.25">
      <c r="B27" s="31">
        <v>2</v>
      </c>
      <c r="C27" s="31" t="s">
        <v>13</v>
      </c>
      <c r="D27" s="31">
        <v>59.87</v>
      </c>
      <c r="E27" s="40">
        <f t="shared" ref="E27:E28" si="8">D27*10.764</f>
        <v>644.44067999999993</v>
      </c>
      <c r="F27" s="31">
        <v>644</v>
      </c>
      <c r="I27" s="160" t="s">
        <v>39</v>
      </c>
      <c r="J27" s="161"/>
      <c r="K27" s="161"/>
      <c r="L27" s="162"/>
      <c r="O27" s="160" t="s">
        <v>40</v>
      </c>
      <c r="P27" s="161"/>
      <c r="Q27" s="161"/>
      <c r="R27" s="161"/>
      <c r="S27" s="162"/>
    </row>
    <row r="28" spans="1:19" x14ac:dyDescent="0.25">
      <c r="B28" s="31">
        <v>4</v>
      </c>
      <c r="C28" s="31" t="s">
        <v>12</v>
      </c>
      <c r="D28" s="31">
        <v>78.11</v>
      </c>
      <c r="E28" s="40">
        <f t="shared" si="8"/>
        <v>840.77603999999997</v>
      </c>
      <c r="F28" s="31">
        <v>841</v>
      </c>
      <c r="K28" s="40"/>
      <c r="Q28" s="40"/>
    </row>
    <row r="29" spans="1:19" x14ac:dyDescent="0.25">
      <c r="E29" s="40"/>
      <c r="K29" s="40"/>
      <c r="Q29" s="40"/>
    </row>
    <row r="30" spans="1:19" x14ac:dyDescent="0.25">
      <c r="K30" s="40"/>
      <c r="Q30" s="40"/>
    </row>
    <row r="32" spans="1:19" x14ac:dyDescent="0.25">
      <c r="G32" s="73"/>
      <c r="H32" s="73"/>
      <c r="I32" s="73"/>
      <c r="J32" s="73"/>
      <c r="K32" s="73"/>
      <c r="M32" s="157"/>
      <c r="N32" s="158"/>
      <c r="O32" s="158"/>
      <c r="P32" s="158"/>
      <c r="Q32" s="159"/>
    </row>
    <row r="33" spans="7:17" x14ac:dyDescent="0.25">
      <c r="K33" s="40"/>
      <c r="Q33" s="40"/>
    </row>
    <row r="34" spans="7:17" x14ac:dyDescent="0.25">
      <c r="K34" s="40"/>
      <c r="Q34" s="40"/>
    </row>
    <row r="35" spans="7:17" x14ac:dyDescent="0.25">
      <c r="K35" s="40"/>
      <c r="Q35" s="40"/>
    </row>
    <row r="36" spans="7:17" x14ac:dyDescent="0.25">
      <c r="K36" s="40"/>
      <c r="Q36" s="40"/>
    </row>
    <row r="38" spans="7:17" x14ac:dyDescent="0.25">
      <c r="G38" s="73"/>
      <c r="H38" s="73"/>
      <c r="I38" s="73"/>
      <c r="J38" s="73"/>
      <c r="K38" s="73"/>
      <c r="M38" s="157"/>
      <c r="N38" s="158"/>
      <c r="O38" s="158"/>
      <c r="P38" s="158"/>
      <c r="Q38" s="159"/>
    </row>
    <row r="39" spans="7:17" x14ac:dyDescent="0.25">
      <c r="K39" s="40"/>
      <c r="Q39" s="40"/>
    </row>
    <row r="40" spans="7:17" x14ac:dyDescent="0.25">
      <c r="K40" s="40"/>
      <c r="Q40" s="40"/>
    </row>
    <row r="41" spans="7:17" x14ac:dyDescent="0.25">
      <c r="K41" s="40"/>
      <c r="Q41" s="40"/>
    </row>
    <row r="43" spans="7:17" x14ac:dyDescent="0.25">
      <c r="G43" s="73"/>
      <c r="H43" s="73"/>
      <c r="I43" s="73"/>
      <c r="J43" s="73"/>
      <c r="K43" s="73"/>
      <c r="M43" s="157"/>
      <c r="N43" s="158"/>
      <c r="O43" s="158"/>
      <c r="P43" s="158"/>
      <c r="Q43" s="159"/>
    </row>
    <row r="44" spans="7:17" x14ac:dyDescent="0.25">
      <c r="K44" s="40"/>
      <c r="Q44" s="40"/>
    </row>
    <row r="45" spans="7:17" x14ac:dyDescent="0.25">
      <c r="K45" s="40"/>
      <c r="Q45" s="40"/>
    </row>
    <row r="46" spans="7:17" x14ac:dyDescent="0.25">
      <c r="K46" s="40"/>
      <c r="Q46" s="40"/>
    </row>
    <row r="47" spans="7:17" x14ac:dyDescent="0.25">
      <c r="K47" s="40"/>
      <c r="Q47" s="40"/>
    </row>
  </sheetData>
  <mergeCells count="19">
    <mergeCell ref="I27:L27"/>
    <mergeCell ref="O27:S27"/>
    <mergeCell ref="A25:E25"/>
    <mergeCell ref="G3:K3"/>
    <mergeCell ref="G8:K8"/>
    <mergeCell ref="G14:K14"/>
    <mergeCell ref="G20:K20"/>
    <mergeCell ref="A3:E3"/>
    <mergeCell ref="A8:E8"/>
    <mergeCell ref="A14:E14"/>
    <mergeCell ref="A20:E20"/>
    <mergeCell ref="M43:Q43"/>
    <mergeCell ref="M3:Q3"/>
    <mergeCell ref="M8:Q8"/>
    <mergeCell ref="M14:Q14"/>
    <mergeCell ref="M20:Q20"/>
    <mergeCell ref="M26:Q26"/>
    <mergeCell ref="M32:Q32"/>
    <mergeCell ref="M38:Q38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A Wing</vt:lpstr>
      <vt:lpstr>A Wing (Sale)</vt:lpstr>
      <vt:lpstr>A Wing (Rehab)</vt:lpstr>
      <vt:lpstr>B Wing</vt:lpstr>
      <vt:lpstr>B Wing (Sale)</vt:lpstr>
      <vt:lpstr>B Wing (Rehab)</vt:lpstr>
      <vt:lpstr>Total</vt:lpstr>
      <vt:lpstr>Rera</vt:lpstr>
      <vt:lpstr>Typical Floor</vt:lpstr>
      <vt:lpstr>IGR</vt:lpstr>
      <vt:lpstr>RR</vt:lpstr>
      <vt:lpstr>'B Wing'!Print_Area</vt:lpstr>
      <vt:lpstr>'B Wing (Rehab)'!Print_Area</vt:lpstr>
      <vt:lpstr>'B Wing (Sale)'!Print_Area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2024-03-29T05:06:29Z</dcterms:modified>
</cp:coreProperties>
</file>