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Thane Main\Vijma Yadav\"/>
    </mc:Choice>
  </mc:AlternateContent>
  <xr:revisionPtr revIDLastSave="0" documentId="13_ncr:1_{E0A5E71F-3BC3-4BA4-8370-2C8E8C1F6D7A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47" i="4" l="1"/>
  <c r="C45" i="4" l="1"/>
  <c r="C46" i="4" s="1"/>
  <c r="U4" i="4" l="1"/>
  <c r="J24" i="4" l="1"/>
  <c r="J26" i="4" s="1"/>
  <c r="D30" i="4"/>
  <c r="D29" i="4"/>
  <c r="Q52" i="4"/>
  <c r="J20" i="4"/>
  <c r="D23" i="4"/>
  <c r="D24" i="4" s="1"/>
  <c r="Q51" i="4"/>
  <c r="Q50" i="4"/>
  <c r="Q49" i="4"/>
  <c r="Q37" i="4"/>
  <c r="Q33" i="4"/>
  <c r="Q25" i="4"/>
  <c r="Q24" i="4"/>
  <c r="Q26" i="4"/>
  <c r="Q27" i="4"/>
  <c r="Q28" i="4"/>
  <c r="Q29" i="4"/>
  <c r="Q30" i="4"/>
  <c r="Q31" i="4"/>
  <c r="Q32" i="4"/>
  <c r="Q34" i="4"/>
  <c r="Q35" i="4"/>
  <c r="Q36" i="4"/>
  <c r="Q38" i="4"/>
  <c r="Q39" i="4"/>
  <c r="Q40" i="4"/>
  <c r="Q41" i="4"/>
  <c r="Q42" i="4"/>
  <c r="Q43" i="4"/>
  <c r="Q45" i="4" s="1"/>
  <c r="Q44" i="4"/>
  <c r="Q46" i="4"/>
  <c r="Q47" i="4"/>
  <c r="Q48" i="4"/>
  <c r="Q23" i="4"/>
  <c r="J21" i="4"/>
  <c r="I21" i="4"/>
  <c r="H33" i="4"/>
  <c r="P12" i="4" l="1"/>
  <c r="Q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<sst xmlns="http://schemas.openxmlformats.org/spreadsheetml/2006/main" count="63" uniqueCount="50">
  <si>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</si>
  <si>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</si>
  <si>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</si>
  <si>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</si>
  <si>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</si>
  <si>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</si>
  <si>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</si>
  <si>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</si>
  <si>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</si>
  <si>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</si>
  <si>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</si>
  <si>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</si>
  <si>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</si>
  <si>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Row House No. P/18, Type -P, Ground Floor, Gaurav Greens, Cluster - II, Gaurav Green Row Houses Mangal Nagar, Mira Road (East),</t>
  </si>
  <si>
    <t>agreemetn  - 11.04.2014</t>
  </si>
  <si>
    <t>av</t>
  </si>
  <si>
    <t>sd</t>
  </si>
  <si>
    <t>rd</t>
  </si>
  <si>
    <t>bv</t>
  </si>
  <si>
    <t>MV</t>
  </si>
  <si>
    <t>ca</t>
  </si>
  <si>
    <t>bua</t>
  </si>
  <si>
    <t>mca</t>
  </si>
  <si>
    <t>Stilt</t>
  </si>
  <si>
    <t>First</t>
  </si>
  <si>
    <t>balcony</t>
  </si>
  <si>
    <t>second</t>
  </si>
  <si>
    <t>TOTAL CA</t>
  </si>
  <si>
    <t>oc - 2011</t>
  </si>
  <si>
    <t>31.03.2023</t>
  </si>
  <si>
    <t>stilt</t>
  </si>
  <si>
    <t>07.08.23</t>
  </si>
  <si>
    <t>11.12.23</t>
  </si>
  <si>
    <t>previous valuaiton - 2014</t>
  </si>
  <si>
    <t>rate</t>
  </si>
  <si>
    <t>P - type Row house</t>
  </si>
  <si>
    <t>Nos.</t>
  </si>
  <si>
    <t>1 row house</t>
  </si>
  <si>
    <t>in sq. ft.</t>
  </si>
  <si>
    <t>rate on ca</t>
  </si>
  <si>
    <t xml:space="preserve">Final valuation </t>
  </si>
  <si>
    <t>as per CC</t>
  </si>
  <si>
    <t>prop. Built up area</t>
  </si>
  <si>
    <t xml:space="preserve">As per greement </t>
  </si>
  <si>
    <t xml:space="preserve">As per measuement </t>
  </si>
  <si>
    <t>Row House No. 18</t>
  </si>
  <si>
    <t>As per CC</t>
  </si>
  <si>
    <t xml:space="preserve">Carpet </t>
  </si>
  <si>
    <t>Carpet = 1 + 2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</si>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</sst>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  <xf numFmtId="0" fontId="2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horizontal="center" vertical="center"/>
    </xf>
    <xf numFmtId="0" fontId="2" fillId="0" borderId="1" xfId="0" applyFont="1" applyBorder="1"/>
    <xf numFmtId="0" fontId="0" fillId="0" borderId="1" xfId="0" applyBorder="1"/>
    <xf numFmtId="0" fontId="2" fillId="3" borderId="1" xfId="0" applyFont="1" applyFill="1" applyBorder="1"/>
    <xf numFmtId="0" fontId="0" fillId="3" borderId="1" xfId="0" applyFill="1" applyBorder="1"/>
    <xf numFmtId="0" fontId="3" fillId="3" borderId="1" xfId="0" applyFont="1" applyFill="1" applyBorder="1"/>
    <xf numFmtId="0" fontId="0" fillId="0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19</xdr:row>
      <xdr:rowOff>1</xdr:rowOff>
    </xdr:from>
    <xdr:to>
      <xdr:col>29</xdr:col>
      <xdr:colOff>571500</xdr:colOff>
      <xdr:row>49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435476-4A7D-4CF3-B623-2A139C0A3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463" t="10742" r="26085" b="33325"/>
        <a:stretch/>
      </xdr:blipFill>
      <xdr:spPr>
        <a:xfrm>
          <a:off x="10906125" y="4210051"/>
          <a:ext cx="6848475" cy="5753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DE437-7751-4F46-B2E1-C8D34F757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986F2-B964-40C0-9417-FE04D34C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6</xdr:row>
      <xdr:rowOff>57149</xdr:rowOff>
    </xdr:from>
    <xdr:to>
      <xdr:col>24</xdr:col>
      <xdr:colOff>9525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CCA76-1B33-4D8E-AF1A-62459AFD0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15" t="7964" r="23272" b="12951"/>
        <a:stretch/>
      </xdr:blipFill>
      <xdr:spPr>
        <a:xfrm>
          <a:off x="904875" y="1200149"/>
          <a:ext cx="13735050" cy="81343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F7583-4162-4ABC-9CC9-CDCCCBF5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93506B-386C-4AA6-9FA8-7E623D81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3A85C-5829-497F-B781-2735289A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0D065-F8A7-4667-B9BF-7B5BA22A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6BCF7-1564-438A-BD1D-CB0D35541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8EF1E-09D1-4681-A8CA-EB0C6328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581024</xdr:colOff>
      <xdr:row>6</xdr:row>
      <xdr:rowOff>152400</xdr:rowOff>
    </xdr:from>
    <xdr:to>
      <xdr:col>30</xdr:col>
      <xdr:colOff>9525</xdr:colOff>
      <xdr:row>41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5E673-6D90-4FCD-9ED9-20D612126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964" r="19834" b="26935"/>
        <a:stretch/>
      </xdr:blipFill>
      <xdr:spPr>
        <a:xfrm>
          <a:off x="3629024" y="1295400"/>
          <a:ext cx="14668501" cy="6696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73E25-A53B-4879-8A5F-CA1C3904A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9721F-5527-42CB-A81A-37736311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2"/>
  <sheetViews>
    <sheetView tabSelected="1" zoomScale="115" zoomScaleNormal="115" workbookViewId="0">
      <selection activeCell="R37" sqref="R37"/>
    </sheetView>
  </sheetViews>
  <sheetFormatPr defaultRowHeight="15" x14ac:dyDescent="0.25"/>
  <cols>
    <col min="1" max="1" width="4.28515625" customWidth="1"/>
    <col min="2" max="2" width="18.85546875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3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2189</v>
      </c>
      <c r="C2" s="4">
        <f>B2*1.2</f>
        <v>2626.7999999999997</v>
      </c>
      <c r="D2" s="4">
        <f t="shared" ref="D2:D13" si="2">C2*1.2</f>
        <v>3152.1599999999994</v>
      </c>
      <c r="E2" s="5">
        <f t="shared" ref="E2:E13" si="3">R2</f>
        <v>26500000</v>
      </c>
      <c r="F2" s="10">
        <f t="shared" ref="F2:F13" si="4">ROUND((E2/B2),0)</f>
        <v>12106</v>
      </c>
      <c r="G2" s="10">
        <f t="shared" ref="G2:G13" si="5">ROUND((E2/C2),0)</f>
        <v>10088</v>
      </c>
      <c r="H2" s="10">
        <f t="shared" ref="H2:H13" si="6">ROUND((E2/D2),0)</f>
        <v>8407</v>
      </c>
      <c r="I2" s="4" t="e">
        <f>#REF!</f>
        <v>#REF!</v>
      </c>
      <c r="J2" s="4" t="str">
        <f t="shared" ref="J2:J13" si="7">S2</f>
        <v>31.03.2023</v>
      </c>
      <c r="O2">
        <v>0</v>
      </c>
      <c r="P2">
        <f t="shared" ref="P2:P12" si="8">O2/1.2</f>
        <v>0</v>
      </c>
      <c r="Q2">
        <v>2189</v>
      </c>
      <c r="R2" s="2">
        <v>26500000</v>
      </c>
      <c r="S2" s="8" t="s">
        <v>29</v>
      </c>
      <c r="T2" s="8"/>
    </row>
    <row r="3" spans="1:21" x14ac:dyDescent="0.25">
      <c r="A3" s="4">
        <f t="shared" si="0"/>
        <v>0</v>
      </c>
      <c r="B3" s="4">
        <f t="shared" si="1"/>
        <v>1481</v>
      </c>
      <c r="C3" s="4">
        <f t="shared" ref="C3:C15" si="9">B3*1.2</f>
        <v>1777.2</v>
      </c>
      <c r="D3" s="4">
        <f t="shared" si="2"/>
        <v>2132.64</v>
      </c>
      <c r="E3" s="16">
        <f t="shared" si="3"/>
        <v>20000000</v>
      </c>
      <c r="F3" s="15">
        <f t="shared" si="4"/>
        <v>13504</v>
      </c>
      <c r="G3" s="10">
        <f t="shared" si="5"/>
        <v>11254</v>
      </c>
      <c r="H3" s="10">
        <f t="shared" si="6"/>
        <v>9378</v>
      </c>
      <c r="I3" s="10" t="e">
        <f>#REF!</f>
        <v>#REF!</v>
      </c>
      <c r="J3" s="4" t="str">
        <f t="shared" si="7"/>
        <v>07.08.23</v>
      </c>
      <c r="O3">
        <v>0</v>
      </c>
      <c r="P3">
        <f t="shared" si="8"/>
        <v>0</v>
      </c>
      <c r="Q3">
        <v>1481</v>
      </c>
      <c r="R3" s="2">
        <v>20000000</v>
      </c>
      <c r="S3" s="8" t="s">
        <v>31</v>
      </c>
      <c r="T3" s="8"/>
    </row>
    <row r="4" spans="1:21" x14ac:dyDescent="0.25">
      <c r="A4" s="4">
        <f t="shared" si="0"/>
        <v>0</v>
      </c>
      <c r="B4" s="4">
        <f t="shared" si="1"/>
        <v>1481</v>
      </c>
      <c r="C4" s="4">
        <f t="shared" si="9"/>
        <v>1777.2</v>
      </c>
      <c r="D4" s="4">
        <f t="shared" si="2"/>
        <v>2132.64</v>
      </c>
      <c r="E4" s="16">
        <f t="shared" si="3"/>
        <v>20100000</v>
      </c>
      <c r="F4" s="15">
        <f t="shared" si="4"/>
        <v>13572</v>
      </c>
      <c r="G4" s="10">
        <f t="shared" si="5"/>
        <v>11310</v>
      </c>
      <c r="H4" s="10">
        <f t="shared" si="6"/>
        <v>9425</v>
      </c>
      <c r="I4" s="10" t="e">
        <f>#REF!</f>
        <v>#REF!</v>
      </c>
      <c r="J4" s="4" t="str">
        <f t="shared" si="7"/>
        <v>11.12.23</v>
      </c>
      <c r="O4">
        <v>0</v>
      </c>
      <c r="P4">
        <f t="shared" si="8"/>
        <v>0</v>
      </c>
      <c r="Q4">
        <v>1481</v>
      </c>
      <c r="R4" s="2">
        <v>20100000</v>
      </c>
      <c r="S4" s="8" t="s">
        <v>32</v>
      </c>
      <c r="T4" s="8"/>
      <c r="U4">
        <f>F4*1.15</f>
        <v>15607.8</v>
      </c>
    </row>
    <row r="5" spans="1:21" x14ac:dyDescent="0.25">
      <c r="A5" s="4">
        <f t="shared" si="0"/>
        <v>0</v>
      </c>
      <c r="B5" s="4">
        <f t="shared" si="1"/>
        <v>3500</v>
      </c>
      <c r="C5" s="4">
        <f t="shared" si="9"/>
        <v>4200</v>
      </c>
      <c r="D5" s="4">
        <f t="shared" si="2"/>
        <v>5040</v>
      </c>
      <c r="E5" s="16">
        <f t="shared" si="3"/>
        <v>32500000</v>
      </c>
      <c r="F5" s="10">
        <f t="shared" si="4"/>
        <v>9286</v>
      </c>
      <c r="G5" s="10">
        <f t="shared" si="5"/>
        <v>7738</v>
      </c>
      <c r="H5" s="10">
        <f t="shared" si="6"/>
        <v>6448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3500</v>
      </c>
      <c r="R5" s="2">
        <v>32500000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2700</v>
      </c>
      <c r="C6" s="4">
        <f t="shared" si="9"/>
        <v>3240</v>
      </c>
      <c r="D6" s="4">
        <f t="shared" si="2"/>
        <v>3888</v>
      </c>
      <c r="E6" s="16">
        <f t="shared" si="3"/>
        <v>32500000</v>
      </c>
      <c r="F6" s="10">
        <f t="shared" si="4"/>
        <v>12037</v>
      </c>
      <c r="G6" s="10">
        <f t="shared" si="5"/>
        <v>10031</v>
      </c>
      <c r="H6" s="10">
        <f t="shared" si="6"/>
        <v>8359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2700</v>
      </c>
      <c r="R6" s="2">
        <v>32500000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1650</v>
      </c>
      <c r="C7" s="4">
        <f t="shared" si="9"/>
        <v>1980</v>
      </c>
      <c r="D7" s="4">
        <f t="shared" si="2"/>
        <v>2376</v>
      </c>
      <c r="E7" s="16">
        <f t="shared" si="3"/>
        <v>27500000</v>
      </c>
      <c r="F7" s="15">
        <f t="shared" si="4"/>
        <v>16667</v>
      </c>
      <c r="G7" s="15">
        <f t="shared" si="5"/>
        <v>13889</v>
      </c>
      <c r="H7" s="10">
        <f t="shared" si="6"/>
        <v>11574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1650</v>
      </c>
      <c r="R7" s="2">
        <v>27500000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1800</v>
      </c>
      <c r="C8" s="4">
        <f t="shared" si="9"/>
        <v>2160</v>
      </c>
      <c r="D8" s="4">
        <f t="shared" si="2"/>
        <v>2592</v>
      </c>
      <c r="E8" s="16">
        <f t="shared" si="3"/>
        <v>37500000</v>
      </c>
      <c r="F8" s="10">
        <f t="shared" si="4"/>
        <v>20833</v>
      </c>
      <c r="G8" s="10">
        <f t="shared" si="5"/>
        <v>17361</v>
      </c>
      <c r="H8" s="10">
        <f t="shared" si="6"/>
        <v>14468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1800</v>
      </c>
      <c r="R8" s="2">
        <v>37500000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16">
        <f t="shared" si="3"/>
        <v>27500000</v>
      </c>
      <c r="F9" s="10">
        <f t="shared" si="4"/>
        <v>11000</v>
      </c>
      <c r="G9" s="10">
        <f t="shared" si="5"/>
        <v>9167</v>
      </c>
      <c r="H9" s="10">
        <f t="shared" si="6"/>
        <v>7639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2500</v>
      </c>
      <c r="R9" s="2">
        <v>27500000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3200</v>
      </c>
      <c r="C10" s="4">
        <f t="shared" si="9"/>
        <v>3840</v>
      </c>
      <c r="D10" s="4">
        <f t="shared" si="2"/>
        <v>4608</v>
      </c>
      <c r="E10" s="16">
        <f t="shared" si="3"/>
        <v>37500000</v>
      </c>
      <c r="F10" s="10">
        <f t="shared" si="4"/>
        <v>11719</v>
      </c>
      <c r="G10" s="10">
        <f t="shared" si="5"/>
        <v>9766</v>
      </c>
      <c r="H10" s="10">
        <f t="shared" si="6"/>
        <v>8138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3200</v>
      </c>
      <c r="R10" s="2">
        <v>37500000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2666.666666666667</v>
      </c>
      <c r="C11" s="4">
        <f t="shared" si="9"/>
        <v>3200.0000000000005</v>
      </c>
      <c r="D11" s="4">
        <f t="shared" si="2"/>
        <v>3840.0000000000005</v>
      </c>
      <c r="E11" s="16">
        <f t="shared" si="3"/>
        <v>22500000</v>
      </c>
      <c r="F11" s="10">
        <f t="shared" si="4"/>
        <v>8438</v>
      </c>
      <c r="G11" s="10">
        <f t="shared" si="5"/>
        <v>7031</v>
      </c>
      <c r="H11" s="10">
        <f t="shared" si="6"/>
        <v>5859</v>
      </c>
      <c r="I11" s="10" t="e">
        <f>#REF!</f>
        <v>#REF!</v>
      </c>
      <c r="J11" s="4">
        <f t="shared" si="7"/>
        <v>0</v>
      </c>
      <c r="O11">
        <v>0</v>
      </c>
      <c r="P11">
        <v>3200</v>
      </c>
      <c r="Q11">
        <f t="shared" ref="Q11" si="10">P11/1.2</f>
        <v>2666.666666666667</v>
      </c>
      <c r="R11" s="2">
        <v>22500000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2200</v>
      </c>
      <c r="C12" s="4">
        <f t="shared" si="9"/>
        <v>2640</v>
      </c>
      <c r="D12" s="4">
        <f t="shared" si="2"/>
        <v>3168</v>
      </c>
      <c r="E12" s="16">
        <f t="shared" si="3"/>
        <v>38500000</v>
      </c>
      <c r="F12" s="15">
        <f t="shared" si="4"/>
        <v>17500</v>
      </c>
      <c r="G12" s="15">
        <f t="shared" si="5"/>
        <v>14583</v>
      </c>
      <c r="H12" s="10">
        <f t="shared" si="6"/>
        <v>12153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2200</v>
      </c>
      <c r="R12" s="2">
        <v>38500000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2020</v>
      </c>
      <c r="C13" s="4">
        <f t="shared" si="9"/>
        <v>2424</v>
      </c>
      <c r="D13" s="4">
        <f t="shared" si="2"/>
        <v>2908.7999999999997</v>
      </c>
      <c r="E13" s="16">
        <f t="shared" si="3"/>
        <v>36500000</v>
      </c>
      <c r="F13" s="10">
        <f t="shared" si="4"/>
        <v>18069</v>
      </c>
      <c r="G13" s="10">
        <f t="shared" si="5"/>
        <v>15058</v>
      </c>
      <c r="H13" s="10">
        <f t="shared" si="6"/>
        <v>12548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2020</v>
      </c>
      <c r="R13" s="2">
        <v>36500000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1" x14ac:dyDescent="0.25">
      <c r="E16" s="8"/>
      <c r="F16" s="8"/>
      <c r="G16" s="8"/>
      <c r="H16" s="8"/>
      <c r="I16" s="8"/>
    </row>
    <row r="17" spans="3:24" x14ac:dyDescent="0.25">
      <c r="E17" s="8"/>
      <c r="F17" s="8"/>
      <c r="G17" s="8"/>
      <c r="H17" s="8"/>
      <c r="I17" s="8"/>
    </row>
    <row r="18" spans="3:24" x14ac:dyDescent="0.25">
      <c r="E18" s="8"/>
      <c r="F18" s="8"/>
      <c r="G18" t="s">
        <v>13</v>
      </c>
      <c r="H18" s="8"/>
      <c r="I18" s="8"/>
    </row>
    <row r="19" spans="3:24" x14ac:dyDescent="0.25">
      <c r="G19" t="s">
        <v>43</v>
      </c>
    </row>
    <row r="20" spans="3:24" x14ac:dyDescent="0.25">
      <c r="C20" t="s">
        <v>33</v>
      </c>
      <c r="G20" t="s">
        <v>20</v>
      </c>
      <c r="H20">
        <v>2013</v>
      </c>
      <c r="I20">
        <v>15000</v>
      </c>
      <c r="J20">
        <f>I20*H20</f>
        <v>30195000</v>
      </c>
    </row>
    <row r="21" spans="3:24" x14ac:dyDescent="0.25">
      <c r="C21" t="s">
        <v>21</v>
      </c>
      <c r="D21">
        <v>2416</v>
      </c>
      <c r="G21" t="s">
        <v>21</v>
      </c>
      <c r="H21">
        <v>2417</v>
      </c>
      <c r="I21">
        <f>224.5*10.764</f>
        <v>2416.518</v>
      </c>
      <c r="J21">
        <f>I21/H20</f>
        <v>1.2004560357675111</v>
      </c>
      <c r="O21" s="21" t="s">
        <v>22</v>
      </c>
      <c r="P21" s="22"/>
      <c r="Q21" s="22"/>
    </row>
    <row r="22" spans="3:24" x14ac:dyDescent="0.25">
      <c r="C22" t="s">
        <v>34</v>
      </c>
      <c r="D22">
        <v>8000</v>
      </c>
      <c r="G22" s="6"/>
      <c r="H22" s="6"/>
      <c r="O22" s="23" t="s">
        <v>23</v>
      </c>
      <c r="P22" s="24"/>
      <c r="Q22" s="24"/>
      <c r="R22" s="8"/>
    </row>
    <row r="23" spans="3:24" x14ac:dyDescent="0.25">
      <c r="D23">
        <f>D22*D21</f>
        <v>19328000</v>
      </c>
      <c r="G23" s="13" t="s">
        <v>40</v>
      </c>
      <c r="H23" s="11"/>
      <c r="I23" s="11"/>
      <c r="J23" s="11"/>
      <c r="O23" s="24">
        <v>31</v>
      </c>
      <c r="P23" s="24">
        <v>16</v>
      </c>
      <c r="Q23" s="24">
        <f>P23*O23</f>
        <v>496</v>
      </c>
      <c r="R23" s="8"/>
    </row>
    <row r="24" spans="3:24" x14ac:dyDescent="0.25">
      <c r="C24" t="s">
        <v>39</v>
      </c>
      <c r="D24">
        <f>D23/H20</f>
        <v>9601.5896671634382</v>
      </c>
      <c r="G24" s="11" t="s">
        <v>49</v>
      </c>
      <c r="H24" s="11">
        <v>1164</v>
      </c>
      <c r="I24" s="11">
        <v>13500</v>
      </c>
      <c r="J24" s="11">
        <f>I24*H24</f>
        <v>15714000</v>
      </c>
      <c r="O24" s="24">
        <v>7.5</v>
      </c>
      <c r="P24" s="24">
        <v>16</v>
      </c>
      <c r="Q24" s="24">
        <f t="shared" ref="Q24:Q48" si="20">P24*O24</f>
        <v>120</v>
      </c>
      <c r="R24" s="19"/>
      <c r="T24" s="11"/>
      <c r="U24" s="11"/>
      <c r="V24" s="11"/>
      <c r="W24" s="11"/>
      <c r="X24" s="11"/>
    </row>
    <row r="25" spans="3:24" x14ac:dyDescent="0.25">
      <c r="C25" s="17" t="s">
        <v>41</v>
      </c>
      <c r="G25" s="11"/>
      <c r="H25" s="11"/>
      <c r="I25" s="11"/>
      <c r="J25" s="11"/>
      <c r="O25" s="24"/>
      <c r="P25" s="24"/>
      <c r="Q25" s="23">
        <f>Q24+Q23</f>
        <v>616</v>
      </c>
      <c r="R25" s="20"/>
      <c r="T25" s="14"/>
      <c r="U25" s="14"/>
      <c r="V25" s="11"/>
      <c r="W25" s="11"/>
      <c r="X25" s="11"/>
    </row>
    <row r="26" spans="3:24" x14ac:dyDescent="0.25">
      <c r="C26" t="s">
        <v>35</v>
      </c>
      <c r="G26" s="11"/>
      <c r="H26" s="11"/>
      <c r="I26" s="11"/>
      <c r="J26" s="12">
        <f>SUM(J24:J25)</f>
        <v>15714000</v>
      </c>
      <c r="O26" s="23" t="s">
        <v>24</v>
      </c>
      <c r="P26" s="24"/>
      <c r="Q26" s="24" t="e">
        <f t="shared" si="20"/>
        <v>#VALUE!</v>
      </c>
      <c r="R26" s="8"/>
      <c r="T26" s="11"/>
      <c r="U26" s="11"/>
      <c r="V26" s="11"/>
      <c r="W26" s="11"/>
      <c r="X26" s="11"/>
    </row>
    <row r="27" spans="3:24" x14ac:dyDescent="0.25">
      <c r="C27" t="s">
        <v>36</v>
      </c>
      <c r="D27">
        <v>23</v>
      </c>
      <c r="O27" s="24">
        <v>13.73</v>
      </c>
      <c r="P27" s="24">
        <v>16</v>
      </c>
      <c r="Q27" s="24">
        <f t="shared" si="20"/>
        <v>219.68</v>
      </c>
      <c r="R27" s="8"/>
      <c r="T27" s="11"/>
      <c r="U27" s="11"/>
      <c r="V27" s="11"/>
      <c r="W27" s="11"/>
      <c r="X27" s="11"/>
    </row>
    <row r="28" spans="3:24" x14ac:dyDescent="0.25">
      <c r="C28" t="s">
        <v>42</v>
      </c>
      <c r="D28">
        <v>2486.92</v>
      </c>
      <c r="O28" s="24">
        <v>11.51</v>
      </c>
      <c r="P28" s="24">
        <v>9.17</v>
      </c>
      <c r="Q28" s="24">
        <f t="shared" si="20"/>
        <v>105.5467</v>
      </c>
      <c r="R28" s="18"/>
      <c r="T28" s="12"/>
      <c r="U28" s="12"/>
      <c r="V28" s="11"/>
      <c r="W28" s="11"/>
      <c r="X28" s="11"/>
    </row>
    <row r="29" spans="3:24" x14ac:dyDescent="0.25">
      <c r="C29" t="s">
        <v>37</v>
      </c>
      <c r="D29">
        <f>ROUND(D28/D27,2)</f>
        <v>108.13</v>
      </c>
      <c r="G29" t="s">
        <v>14</v>
      </c>
      <c r="I29" t="s">
        <v>28</v>
      </c>
      <c r="O29" s="24">
        <v>4.58</v>
      </c>
      <c r="P29" s="24">
        <v>3</v>
      </c>
      <c r="Q29" s="24">
        <f t="shared" si="20"/>
        <v>13.74</v>
      </c>
      <c r="R29" s="8"/>
      <c r="T29" s="11"/>
      <c r="U29" s="11"/>
      <c r="V29" s="11"/>
      <c r="W29" s="11"/>
      <c r="X29" s="11"/>
    </row>
    <row r="30" spans="3:24" x14ac:dyDescent="0.25">
      <c r="C30" s="12" t="s">
        <v>38</v>
      </c>
      <c r="D30" s="12">
        <f>ROUND(D29*10.764,2)</f>
        <v>1163.9100000000001</v>
      </c>
      <c r="G30" t="s">
        <v>15</v>
      </c>
      <c r="H30">
        <v>10000000</v>
      </c>
      <c r="O30" s="24">
        <v>7.11</v>
      </c>
      <c r="P30" s="24">
        <v>3.88</v>
      </c>
      <c r="Q30" s="24">
        <f t="shared" si="20"/>
        <v>27.5868</v>
      </c>
      <c r="R30" s="8"/>
      <c r="T30" s="11"/>
      <c r="U30" s="11"/>
      <c r="V30" s="11"/>
      <c r="W30" s="11"/>
      <c r="X30" s="11"/>
    </row>
    <row r="31" spans="3:24" x14ac:dyDescent="0.25">
      <c r="C31" s="6"/>
      <c r="D31" s="6"/>
      <c r="G31" t="s">
        <v>16</v>
      </c>
      <c r="H31">
        <v>985000</v>
      </c>
      <c r="O31" s="24">
        <v>10.84</v>
      </c>
      <c r="P31" s="24">
        <v>8.8000000000000007</v>
      </c>
      <c r="Q31" s="24">
        <f t="shared" si="20"/>
        <v>95.39200000000001</v>
      </c>
      <c r="R31" s="8"/>
      <c r="T31" s="11"/>
      <c r="U31" s="11"/>
      <c r="V31" s="11"/>
      <c r="W31" s="11"/>
      <c r="X31" s="11"/>
    </row>
    <row r="32" spans="3:24" x14ac:dyDescent="0.25">
      <c r="G32" t="s">
        <v>17</v>
      </c>
      <c r="H32">
        <v>30000</v>
      </c>
      <c r="O32" s="24">
        <v>3.74</v>
      </c>
      <c r="P32" s="24">
        <v>2.63</v>
      </c>
      <c r="Q32" s="24">
        <f t="shared" si="20"/>
        <v>9.8361999999999998</v>
      </c>
      <c r="R32" s="8"/>
      <c r="S32" s="6"/>
      <c r="T32" s="11"/>
      <c r="U32" s="11"/>
      <c r="V32" s="11"/>
      <c r="W32" s="11"/>
      <c r="X32" s="11"/>
    </row>
    <row r="33" spans="1:24" x14ac:dyDescent="0.25">
      <c r="G33" t="s">
        <v>18</v>
      </c>
      <c r="H33">
        <f>SUM(H30:H32)</f>
        <v>11015000</v>
      </c>
      <c r="O33" s="24"/>
      <c r="P33" s="24"/>
      <c r="Q33" s="23">
        <f>SUM(Q27:Q32)</f>
        <v>471.7817</v>
      </c>
      <c r="R33" s="8"/>
      <c r="S33" s="6"/>
      <c r="T33" s="11"/>
      <c r="U33" s="11"/>
      <c r="V33" s="11"/>
      <c r="W33" s="11"/>
      <c r="X33" s="11"/>
    </row>
    <row r="34" spans="1:24" x14ac:dyDescent="0.25">
      <c r="O34" s="23" t="s">
        <v>25</v>
      </c>
      <c r="P34" s="24"/>
      <c r="Q34" s="24" t="e">
        <f t="shared" si="20"/>
        <v>#VALUE!</v>
      </c>
      <c r="R34" s="8"/>
    </row>
    <row r="35" spans="1:24" x14ac:dyDescent="0.25">
      <c r="G35" t="s">
        <v>19</v>
      </c>
      <c r="H35">
        <v>16417000</v>
      </c>
      <c r="O35" s="24">
        <v>3</v>
      </c>
      <c r="P35" s="24">
        <v>16</v>
      </c>
      <c r="Q35" s="24">
        <f t="shared" si="20"/>
        <v>48</v>
      </c>
      <c r="R35" s="8"/>
      <c r="T35" s="6"/>
    </row>
    <row r="36" spans="1:24" x14ac:dyDescent="0.25">
      <c r="O36" s="24">
        <v>5.6</v>
      </c>
      <c r="P36" s="24">
        <v>14</v>
      </c>
      <c r="Q36" s="24">
        <f t="shared" si="20"/>
        <v>78.399999999999991</v>
      </c>
      <c r="R36" s="8"/>
      <c r="S36" s="6"/>
    </row>
    <row r="37" spans="1:24" x14ac:dyDescent="0.25">
      <c r="O37" s="24"/>
      <c r="P37" s="24"/>
      <c r="Q37" s="23">
        <f>Q36+Q35</f>
        <v>126.39999999999999</v>
      </c>
      <c r="R37" s="8"/>
    </row>
    <row r="38" spans="1:24" x14ac:dyDescent="0.25">
      <c r="B38" s="8"/>
      <c r="C38" s="8"/>
      <c r="D38" s="8"/>
      <c r="E38" s="8"/>
      <c r="F38" s="8"/>
      <c r="G38" s="8"/>
      <c r="H38" s="8"/>
      <c r="I38" s="8"/>
      <c r="J38" s="8"/>
      <c r="O38" s="23" t="s">
        <v>26</v>
      </c>
      <c r="P38" s="24"/>
      <c r="Q38" s="24" t="e">
        <f t="shared" si="20"/>
        <v>#VALUE!</v>
      </c>
      <c r="R38" s="8"/>
    </row>
    <row r="39" spans="1:24" x14ac:dyDescent="0.25">
      <c r="A39" s="22"/>
      <c r="B39" s="24"/>
      <c r="C39" s="24"/>
      <c r="D39" s="24"/>
      <c r="E39" s="24"/>
      <c r="F39" s="24"/>
      <c r="G39" s="24"/>
      <c r="H39" s="24"/>
      <c r="I39" s="24"/>
      <c r="J39" s="8"/>
      <c r="O39" s="22">
        <v>15</v>
      </c>
      <c r="P39" s="22">
        <v>9.1199999999999992</v>
      </c>
      <c r="Q39" s="22">
        <f t="shared" si="20"/>
        <v>136.79999999999998</v>
      </c>
    </row>
    <row r="40" spans="1:24" x14ac:dyDescent="0.25">
      <c r="A40" s="22"/>
      <c r="B40" s="25" t="s">
        <v>45</v>
      </c>
      <c r="C40" s="24"/>
      <c r="D40" s="24"/>
      <c r="E40" s="24"/>
      <c r="F40" s="24"/>
      <c r="G40" s="24"/>
      <c r="H40" s="24"/>
      <c r="I40" s="24"/>
      <c r="J40" s="8"/>
      <c r="O40" s="22">
        <v>11</v>
      </c>
      <c r="P40" s="22">
        <v>3.85</v>
      </c>
      <c r="Q40" s="22">
        <f t="shared" si="20"/>
        <v>42.35</v>
      </c>
    </row>
    <row r="41" spans="1:24" x14ac:dyDescent="0.25">
      <c r="A41" s="22"/>
      <c r="B41" s="25" t="s">
        <v>46</v>
      </c>
      <c r="C41" s="24"/>
      <c r="D41" s="24"/>
      <c r="E41" s="25" t="s">
        <v>43</v>
      </c>
      <c r="F41" s="24"/>
      <c r="G41" s="24"/>
      <c r="H41" s="25" t="s">
        <v>44</v>
      </c>
      <c r="I41" s="24"/>
      <c r="J41" s="8"/>
      <c r="O41" s="22">
        <v>14</v>
      </c>
      <c r="P41" s="22">
        <v>10</v>
      </c>
      <c r="Q41" s="22">
        <f t="shared" si="20"/>
        <v>140</v>
      </c>
    </row>
    <row r="42" spans="1:24" x14ac:dyDescent="0.25">
      <c r="A42" s="22"/>
      <c r="B42" s="24" t="s">
        <v>35</v>
      </c>
      <c r="C42" s="24"/>
      <c r="D42" s="24"/>
      <c r="E42" s="24" t="s">
        <v>47</v>
      </c>
      <c r="F42" s="24">
        <v>2013</v>
      </c>
      <c r="G42" s="24"/>
      <c r="H42" s="24" t="s">
        <v>48</v>
      </c>
      <c r="I42" s="24">
        <v>1164</v>
      </c>
      <c r="J42" s="8"/>
      <c r="O42" s="22">
        <v>8</v>
      </c>
      <c r="P42" s="22">
        <v>5.23</v>
      </c>
      <c r="Q42" s="22">
        <f t="shared" si="20"/>
        <v>41.84</v>
      </c>
    </row>
    <row r="43" spans="1:24" x14ac:dyDescent="0.25">
      <c r="A43" s="22"/>
      <c r="B43" s="24" t="s">
        <v>36</v>
      </c>
      <c r="C43" s="24">
        <v>23</v>
      </c>
      <c r="D43" s="24"/>
      <c r="E43" s="24" t="s">
        <v>5</v>
      </c>
      <c r="F43" s="24">
        <v>2417</v>
      </c>
      <c r="G43" s="24"/>
      <c r="H43" s="24" t="s">
        <v>30</v>
      </c>
      <c r="I43" s="24">
        <v>616</v>
      </c>
      <c r="J43" s="8"/>
      <c r="O43" s="22">
        <v>13.56</v>
      </c>
      <c r="P43" s="22">
        <v>9</v>
      </c>
      <c r="Q43" s="22">
        <f t="shared" si="20"/>
        <v>122.04</v>
      </c>
    </row>
    <row r="44" spans="1:24" x14ac:dyDescent="0.25">
      <c r="A44" s="22"/>
      <c r="B44" s="24" t="s">
        <v>42</v>
      </c>
      <c r="C44" s="24">
        <v>2486.92</v>
      </c>
      <c r="D44" s="24"/>
      <c r="E44" s="24"/>
      <c r="F44" s="24"/>
      <c r="G44" s="24"/>
      <c r="H44" s="24"/>
      <c r="I44" s="24"/>
      <c r="J44" s="8"/>
      <c r="O44" s="22">
        <v>5.83</v>
      </c>
      <c r="P44" s="22">
        <v>5.27</v>
      </c>
      <c r="Q44" s="22">
        <f t="shared" si="20"/>
        <v>30.724099999999996</v>
      </c>
    </row>
    <row r="45" spans="1:24" x14ac:dyDescent="0.25">
      <c r="A45" s="22"/>
      <c r="B45" s="24" t="s">
        <v>37</v>
      </c>
      <c r="C45" s="24">
        <f>ROUND(C44/C43,2)</f>
        <v>108.13</v>
      </c>
      <c r="D45" s="24"/>
      <c r="E45" s="24"/>
      <c r="F45" s="24"/>
      <c r="G45" s="24"/>
      <c r="H45" s="24"/>
      <c r="I45" s="24"/>
      <c r="J45" s="8"/>
      <c r="O45" s="22"/>
      <c r="P45" s="22"/>
      <c r="Q45" s="21">
        <f>SUM(Q39:Q44)</f>
        <v>513.75409999999999</v>
      </c>
    </row>
    <row r="46" spans="1:24" x14ac:dyDescent="0.25">
      <c r="A46" s="22"/>
      <c r="B46" s="23" t="s">
        <v>38</v>
      </c>
      <c r="C46" s="23">
        <f>ROUND(C45*10.764,2)</f>
        <v>1163.9100000000001</v>
      </c>
      <c r="D46" s="24"/>
      <c r="E46" s="24"/>
      <c r="F46" s="24"/>
      <c r="G46" s="24"/>
      <c r="H46" s="24"/>
      <c r="I46" s="24"/>
      <c r="J46" s="8"/>
      <c r="O46" s="21" t="s">
        <v>25</v>
      </c>
      <c r="P46" s="22"/>
      <c r="Q46" s="22" t="e">
        <f t="shared" si="20"/>
        <v>#VALUE!</v>
      </c>
    </row>
    <row r="47" spans="1:24" x14ac:dyDescent="0.25">
      <c r="A47" s="22"/>
      <c r="B47" s="24"/>
      <c r="C47" s="24">
        <f>C46/1.2</f>
        <v>969.92500000000007</v>
      </c>
      <c r="D47" s="24"/>
      <c r="E47" s="24"/>
      <c r="F47" s="24"/>
      <c r="G47" s="24"/>
      <c r="H47" s="24"/>
      <c r="I47" s="24"/>
      <c r="J47" s="8"/>
      <c r="O47" s="22">
        <v>3</v>
      </c>
      <c r="P47" s="22">
        <v>5</v>
      </c>
      <c r="Q47" s="22">
        <f t="shared" si="20"/>
        <v>15</v>
      </c>
    </row>
    <row r="48" spans="1:24" x14ac:dyDescent="0.25">
      <c r="A48" s="22"/>
      <c r="B48" s="24"/>
      <c r="C48" s="24"/>
      <c r="D48" s="24"/>
      <c r="E48" s="24"/>
      <c r="F48" s="24"/>
      <c r="G48" s="24"/>
      <c r="H48" s="24"/>
      <c r="I48" s="24"/>
      <c r="J48" s="8"/>
      <c r="O48" s="22">
        <v>4</v>
      </c>
      <c r="P48" s="22">
        <v>10</v>
      </c>
      <c r="Q48" s="22">
        <f t="shared" si="20"/>
        <v>40</v>
      </c>
    </row>
    <row r="49" spans="1:17" x14ac:dyDescent="0.25">
      <c r="A49" s="22"/>
      <c r="B49" s="24"/>
      <c r="C49" s="24"/>
      <c r="D49" s="24"/>
      <c r="E49" s="24"/>
      <c r="F49" s="24"/>
      <c r="G49" s="24"/>
      <c r="H49" s="24"/>
      <c r="I49" s="24"/>
      <c r="J49" s="8"/>
      <c r="O49" s="22"/>
      <c r="P49" s="22"/>
      <c r="Q49" s="21">
        <f>Q48+Q47</f>
        <v>55</v>
      </c>
    </row>
    <row r="50" spans="1:17" x14ac:dyDescent="0.25">
      <c r="A50" s="22"/>
      <c r="B50" s="24"/>
      <c r="C50" s="24"/>
      <c r="D50" s="24"/>
      <c r="E50" s="24"/>
      <c r="F50" s="24"/>
      <c r="G50" s="24"/>
      <c r="H50" s="24"/>
      <c r="I50" s="24"/>
      <c r="J50" s="8"/>
      <c r="O50" s="21" t="s">
        <v>27</v>
      </c>
      <c r="P50" s="22"/>
      <c r="Q50" s="21">
        <f>Q49+Q45+Q37+Q33</f>
        <v>1166.9358</v>
      </c>
    </row>
    <row r="51" spans="1:17" x14ac:dyDescent="0.25">
      <c r="A51" s="22"/>
      <c r="B51" s="24"/>
      <c r="C51" s="24"/>
      <c r="D51" s="24"/>
      <c r="E51" s="24"/>
      <c r="F51" s="24"/>
      <c r="G51" s="24"/>
      <c r="H51" s="24"/>
      <c r="I51" s="24"/>
      <c r="J51" s="8"/>
      <c r="O51" s="21" t="s">
        <v>23</v>
      </c>
      <c r="P51" s="22"/>
      <c r="Q51" s="21">
        <f>Q25</f>
        <v>616</v>
      </c>
    </row>
    <row r="52" spans="1:17" x14ac:dyDescent="0.25">
      <c r="A52" s="22"/>
      <c r="B52" s="22"/>
      <c r="C52" s="22"/>
      <c r="D52" s="22"/>
      <c r="E52" s="22"/>
      <c r="F52" s="26"/>
      <c r="G52" s="22"/>
      <c r="H52" s="22"/>
      <c r="I52" s="22"/>
      <c r="O52" s="22"/>
      <c r="P52" s="22"/>
      <c r="Q52" s="22">
        <f>Q51+Q50</f>
        <v>1782.9358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E7" workbookViewId="0">
      <selection activeCell="AC15" sqref="AC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2024-04-26T10:59:23Z</dcterms:modified>
</cp:coreProperties>
</file>