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Thane Main\Vijma Yadav\Ajay Yadav\"/>
    </mc:Choice>
  </mc:AlternateContent>
  <xr:revisionPtr revIDLastSave="0" documentId="13_ncr:1_{919DA8A4-3F3D-4212-9759-3727D688877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F66" i="4"/>
  <c r="F65" i="4"/>
  <c r="Q56" i="4" l="1"/>
  <c r="Q55" i="4"/>
  <c r="Q54" i="4"/>
  <c r="Q51" i="4"/>
  <c r="Q53" i="4" s="1"/>
  <c r="Q48" i="4"/>
  <c r="Q46" i="4"/>
  <c r="Q33" i="4"/>
  <c r="Q32" i="4"/>
  <c r="Q31" i="4"/>
  <c r="Q30" i="4"/>
  <c r="Q29" i="4"/>
  <c r="Q28" i="4"/>
  <c r="Q26" i="4"/>
  <c r="Q21" i="4"/>
  <c r="Q20" i="4"/>
  <c r="J23" i="4" l="1"/>
  <c r="D30" i="4"/>
  <c r="D31" i="4" s="1"/>
  <c r="J20" i="4"/>
  <c r="D22" i="4"/>
  <c r="D23" i="4" s="1"/>
  <c r="Q23" i="4"/>
  <c r="Q27" i="4"/>
  <c r="Q35" i="4"/>
  <c r="Q36" i="4"/>
  <c r="Q37" i="4"/>
  <c r="Q39" i="4"/>
  <c r="Q40" i="4"/>
  <c r="Q41" i="4"/>
  <c r="Q42" i="4"/>
  <c r="Q43" i="4"/>
  <c r="Q44" i="4"/>
  <c r="Q45" i="4"/>
  <c r="Q49" i="4"/>
  <c r="Q52" i="4"/>
  <c r="Q22" i="4"/>
  <c r="Q24" i="4" s="1"/>
  <c r="H34" i="4"/>
  <c r="Q47" i="4" l="1"/>
  <c r="Q38" i="4"/>
  <c r="Q34" i="4"/>
  <c r="P12" i="4"/>
  <c r="Q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U4" i="4" s="1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<sst xmlns="http://schemas.openxmlformats.org/spreadsheetml/2006/main" count="65" uniqueCount="55">
  <si>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</si>
  <si>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</si>
  <si>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</si>
  <si>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</si>
  <si>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</si>
  <si>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</si>
  <si>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</si>
  <si>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</si>
  <si>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</si>
  <si>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</si>
  <si>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</si>
  <si>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</si>
  <si>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</si>
  <si>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agreemetn  - 11.04.2014</t>
  </si>
  <si>
    <t>av</t>
  </si>
  <si>
    <t>sd</t>
  </si>
  <si>
    <t>rd</t>
  </si>
  <si>
    <t>bv</t>
  </si>
  <si>
    <t>MV</t>
  </si>
  <si>
    <t>ca</t>
  </si>
  <si>
    <t>Stilt</t>
  </si>
  <si>
    <t>First</t>
  </si>
  <si>
    <t>balcony</t>
  </si>
  <si>
    <t>second</t>
  </si>
  <si>
    <t>TOTAL CA</t>
  </si>
  <si>
    <t>oc - 2011</t>
  </si>
  <si>
    <t>31.03.2023</t>
  </si>
  <si>
    <t>stilt</t>
  </si>
  <si>
    <t>07.08.23</t>
  </si>
  <si>
    <t>11.12.23</t>
  </si>
  <si>
    <t>previous valuaiton - 2014</t>
  </si>
  <si>
    <t>rate</t>
  </si>
  <si>
    <t>as per OC</t>
  </si>
  <si>
    <t>P - type Row house</t>
  </si>
  <si>
    <t>Nos.</t>
  </si>
  <si>
    <t>prop. Const</t>
  </si>
  <si>
    <t>1 row house</t>
  </si>
  <si>
    <t>in sq. ft.</t>
  </si>
  <si>
    <t>matches with measured ca</t>
  </si>
  <si>
    <t>rate on ca</t>
  </si>
  <si>
    <t xml:space="preserve">Final valuation </t>
  </si>
  <si>
    <t>Row House No. P/17, Type -P, Ground Floor, Gaurav Greens, Cluster - II, Gaurav Green Row Houses Mangal Nagar, Mira Road (East),</t>
  </si>
  <si>
    <t xml:space="preserve">as per agreemetn </t>
  </si>
  <si>
    <t>parking</t>
  </si>
  <si>
    <t>Terrace</t>
  </si>
  <si>
    <t>Stilt / parking</t>
  </si>
  <si>
    <t>As per CC</t>
  </si>
  <si>
    <t xml:space="preserve">As per greement </t>
  </si>
  <si>
    <t xml:space="preserve">As per measuement </t>
  </si>
  <si>
    <t xml:space="preserve">Carpet </t>
  </si>
  <si>
    <t>Carpet = 1 + 2</t>
  </si>
  <si>
    <t>prop. Built up area</t>
  </si>
  <si>
    <t>Row House No. 17</t>
  </si>
  <si>
    <t>bua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</si>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</sst>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3" fillId="0" borderId="0" xfId="0" applyFont="1"/>
    <xf numFmtId="0" fontId="2" fillId="3" borderId="0" xfId="0" applyFont="1" applyFill="1"/>
    <xf numFmtId="0" fontId="3" fillId="3" borderId="0" xfId="0" applyFont="1" applyFill="1"/>
    <xf numFmtId="0" fontId="2" fillId="3" borderId="0" xfId="0" applyFont="1" applyFill="1" applyAlignment="1">
      <alignment horizontal="center" vertical="center"/>
    </xf>
    <xf numFmtId="0" fontId="2" fillId="0" borderId="1" xfId="0" applyFont="1" applyBorder="1"/>
    <xf numFmtId="0" fontId="0" fillId="0" borderId="1" xfId="0" applyBorder="1"/>
    <xf numFmtId="0" fontId="2" fillId="3" borderId="1" xfId="0" applyFont="1" applyFill="1" applyBorder="1"/>
    <xf numFmtId="0" fontId="0" fillId="3" borderId="1" xfId="0" applyFill="1" applyBorder="1"/>
    <xf numFmtId="0" fontId="3" fillId="0" borderId="1" xfId="0" applyFont="1" applyBorder="1"/>
    <xf numFmtId="0" fontId="0" fillId="3" borderId="1" xfId="0" applyFont="1" applyFill="1" applyBorder="1"/>
    <xf numFmtId="0" fontId="2" fillId="2" borderId="1" xfId="0" applyFont="1" applyFill="1" applyBorder="1"/>
    <xf numFmtId="0" fontId="0" fillId="2" borderId="1" xfId="0" applyFill="1" applyBorder="1"/>
    <xf numFmtId="0" fontId="3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457200</xdr:colOff>
      <xdr:row>19</xdr:row>
      <xdr:rowOff>1</xdr:rowOff>
    </xdr:from>
    <xdr:to>
      <xdr:col>29</xdr:col>
      <xdr:colOff>571500</xdr:colOff>
      <xdr:row>49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435476-4A7D-4CF3-B623-2A139C0A3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463" t="10742" r="26085" b="33325"/>
        <a:stretch/>
      </xdr:blipFill>
      <xdr:spPr>
        <a:xfrm>
          <a:off x="10906125" y="4210051"/>
          <a:ext cx="6848475" cy="5753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5DE437-7751-4F46-B2E1-C8D34F757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986F2-B964-40C0-9417-FE04D34C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6</xdr:row>
      <xdr:rowOff>57149</xdr:rowOff>
    </xdr:from>
    <xdr:to>
      <xdr:col>24</xdr:col>
      <xdr:colOff>9525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CCA76-1B33-4D8E-AF1A-62459AFD0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15" t="7964" r="23272" b="12951"/>
        <a:stretch/>
      </xdr:blipFill>
      <xdr:spPr>
        <a:xfrm>
          <a:off x="904875" y="1200149"/>
          <a:ext cx="13735050" cy="81343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7F7583-4162-4ABC-9CC9-CDCCCBF5C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93506B-386C-4AA6-9FA8-7E623D81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3A85C-5829-497F-B781-2735289A4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0D065-F8A7-4667-B9BF-7B5BA22AF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6BCF7-1564-438A-BD1D-CB0D35541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8EF1E-09D1-4681-A8CA-EB0C6328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581024</xdr:colOff>
      <xdr:row>6</xdr:row>
      <xdr:rowOff>152400</xdr:rowOff>
    </xdr:from>
    <xdr:to>
      <xdr:col>30</xdr:col>
      <xdr:colOff>9525</xdr:colOff>
      <xdr:row>41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35E673-6D90-4FCD-9ED9-20D612126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" t="7964" r="19834" b="26935"/>
        <a:stretch/>
      </xdr:blipFill>
      <xdr:spPr>
        <a:xfrm>
          <a:off x="3629024" y="1295400"/>
          <a:ext cx="14668501" cy="66960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A73E25-A53B-4879-8A5F-CA1C3904A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D9721F-5527-42CB-A81A-377363110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topLeftCell="A7" zoomScaleNormal="100" workbookViewId="0">
      <selection activeCell="A23" sqref="A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8.1406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6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57031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2189</v>
      </c>
      <c r="C2" s="4">
        <f>B2*1.2</f>
        <v>2626.7999999999997</v>
      </c>
      <c r="D2" s="4">
        <f t="shared" ref="D2:D13" si="2">C2*1.2</f>
        <v>3152.1599999999994</v>
      </c>
      <c r="E2" s="5">
        <f t="shared" ref="E2:E13" si="3">R2</f>
        <v>26500000</v>
      </c>
      <c r="F2" s="10">
        <f t="shared" ref="F2:F13" si="4">ROUND((E2/B2),0)</f>
        <v>12106</v>
      </c>
      <c r="G2" s="10">
        <f t="shared" ref="G2:G13" si="5">ROUND((E2/C2),0)</f>
        <v>10088</v>
      </c>
      <c r="H2" s="10">
        <f t="shared" ref="H2:H13" si="6">ROUND((E2/D2),0)</f>
        <v>8407</v>
      </c>
      <c r="I2" s="4" t="e">
        <f>#REF!</f>
        <v>#REF!</v>
      </c>
      <c r="J2" s="4" t="str">
        <f t="shared" ref="J2:J13" si="7">S2</f>
        <v>31.03.2023</v>
      </c>
      <c r="O2">
        <v>0</v>
      </c>
      <c r="P2">
        <f t="shared" ref="P2:P12" si="8">O2/1.2</f>
        <v>0</v>
      </c>
      <c r="Q2">
        <v>2189</v>
      </c>
      <c r="R2" s="2">
        <v>26500000</v>
      </c>
      <c r="S2" s="8" t="s">
        <v>26</v>
      </c>
      <c r="T2" s="8"/>
    </row>
    <row r="3" spans="1:21" x14ac:dyDescent="0.25">
      <c r="A3" s="4">
        <f t="shared" si="0"/>
        <v>0</v>
      </c>
      <c r="B3" s="4">
        <f t="shared" si="1"/>
        <v>1481</v>
      </c>
      <c r="C3" s="4">
        <f t="shared" ref="C3:C15" si="9">B3*1.2</f>
        <v>1777.2</v>
      </c>
      <c r="D3" s="4">
        <f t="shared" si="2"/>
        <v>2132.64</v>
      </c>
      <c r="E3" s="16">
        <f t="shared" si="3"/>
        <v>20000000</v>
      </c>
      <c r="F3" s="15">
        <f t="shared" si="4"/>
        <v>13504</v>
      </c>
      <c r="G3" s="10">
        <f t="shared" si="5"/>
        <v>11254</v>
      </c>
      <c r="H3" s="10">
        <f t="shared" si="6"/>
        <v>9378</v>
      </c>
      <c r="I3" s="10" t="e">
        <f>#REF!</f>
        <v>#REF!</v>
      </c>
      <c r="J3" s="4" t="str">
        <f t="shared" si="7"/>
        <v>07.08.23</v>
      </c>
      <c r="O3">
        <v>0</v>
      </c>
      <c r="P3">
        <f t="shared" si="8"/>
        <v>0</v>
      </c>
      <c r="Q3">
        <v>1481</v>
      </c>
      <c r="R3" s="2">
        <v>20000000</v>
      </c>
      <c r="S3" s="8" t="s">
        <v>28</v>
      </c>
      <c r="T3" s="8"/>
    </row>
    <row r="4" spans="1:21" x14ac:dyDescent="0.25">
      <c r="A4" s="4">
        <f t="shared" si="0"/>
        <v>0</v>
      </c>
      <c r="B4" s="4">
        <f t="shared" si="1"/>
        <v>1481</v>
      </c>
      <c r="C4" s="4">
        <f t="shared" si="9"/>
        <v>1777.2</v>
      </c>
      <c r="D4" s="4">
        <f t="shared" si="2"/>
        <v>2132.64</v>
      </c>
      <c r="E4" s="16">
        <f t="shared" si="3"/>
        <v>20100000</v>
      </c>
      <c r="F4" s="15">
        <f t="shared" si="4"/>
        <v>13572</v>
      </c>
      <c r="G4" s="10">
        <f t="shared" si="5"/>
        <v>11310</v>
      </c>
      <c r="H4" s="10">
        <f t="shared" si="6"/>
        <v>9425</v>
      </c>
      <c r="I4" s="10" t="e">
        <f>#REF!</f>
        <v>#REF!</v>
      </c>
      <c r="J4" s="4" t="str">
        <f t="shared" si="7"/>
        <v>11.12.23</v>
      </c>
      <c r="O4">
        <v>0</v>
      </c>
      <c r="P4">
        <f t="shared" si="8"/>
        <v>0</v>
      </c>
      <c r="Q4">
        <v>1481</v>
      </c>
      <c r="R4" s="2">
        <v>20100000</v>
      </c>
      <c r="S4" s="8" t="s">
        <v>29</v>
      </c>
      <c r="T4" s="8"/>
      <c r="U4">
        <f>F4*1.15</f>
        <v>15607.8</v>
      </c>
    </row>
    <row r="5" spans="1:21" x14ac:dyDescent="0.25">
      <c r="A5" s="4">
        <f t="shared" si="0"/>
        <v>0</v>
      </c>
      <c r="B5" s="4">
        <f t="shared" si="1"/>
        <v>3500</v>
      </c>
      <c r="C5" s="4">
        <f t="shared" si="9"/>
        <v>4200</v>
      </c>
      <c r="D5" s="4">
        <f t="shared" si="2"/>
        <v>5040</v>
      </c>
      <c r="E5" s="16">
        <f t="shared" si="3"/>
        <v>32500000</v>
      </c>
      <c r="F5" s="10">
        <f t="shared" si="4"/>
        <v>9286</v>
      </c>
      <c r="G5" s="10">
        <f t="shared" si="5"/>
        <v>7738</v>
      </c>
      <c r="H5" s="10">
        <f t="shared" si="6"/>
        <v>6448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3500</v>
      </c>
      <c r="R5" s="2">
        <v>32500000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2700</v>
      </c>
      <c r="C6" s="4">
        <f t="shared" si="9"/>
        <v>3240</v>
      </c>
      <c r="D6" s="4">
        <f t="shared" si="2"/>
        <v>3888</v>
      </c>
      <c r="E6" s="16">
        <f t="shared" si="3"/>
        <v>32500000</v>
      </c>
      <c r="F6" s="10">
        <f t="shared" si="4"/>
        <v>12037</v>
      </c>
      <c r="G6" s="10">
        <f t="shared" si="5"/>
        <v>10031</v>
      </c>
      <c r="H6" s="10">
        <f t="shared" si="6"/>
        <v>8359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2700</v>
      </c>
      <c r="R6" s="2">
        <v>32500000</v>
      </c>
      <c r="S6" s="8"/>
      <c r="T6" s="8"/>
    </row>
    <row r="7" spans="1:21" x14ac:dyDescent="0.25">
      <c r="A7" s="4">
        <f t="shared" si="0"/>
        <v>0</v>
      </c>
      <c r="B7" s="4">
        <f t="shared" si="1"/>
        <v>1650</v>
      </c>
      <c r="C7" s="4">
        <f t="shared" si="9"/>
        <v>1980</v>
      </c>
      <c r="D7" s="4">
        <f t="shared" si="2"/>
        <v>2376</v>
      </c>
      <c r="E7" s="16">
        <f t="shared" si="3"/>
        <v>27500000</v>
      </c>
      <c r="F7" s="15">
        <f t="shared" si="4"/>
        <v>16667</v>
      </c>
      <c r="G7" s="10">
        <f t="shared" si="5"/>
        <v>13889</v>
      </c>
      <c r="H7" s="10">
        <f t="shared" si="6"/>
        <v>11574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1650</v>
      </c>
      <c r="R7" s="2">
        <v>27500000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1800</v>
      </c>
      <c r="C8" s="4">
        <f t="shared" si="9"/>
        <v>2160</v>
      </c>
      <c r="D8" s="4">
        <f t="shared" si="2"/>
        <v>2592</v>
      </c>
      <c r="E8" s="16">
        <f t="shared" si="3"/>
        <v>37500000</v>
      </c>
      <c r="F8" s="10">
        <f t="shared" si="4"/>
        <v>20833</v>
      </c>
      <c r="G8" s="10">
        <f t="shared" si="5"/>
        <v>17361</v>
      </c>
      <c r="H8" s="10">
        <f t="shared" si="6"/>
        <v>14468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1800</v>
      </c>
      <c r="R8" s="2">
        <v>37500000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2500</v>
      </c>
      <c r="C9" s="4">
        <f t="shared" si="9"/>
        <v>3000</v>
      </c>
      <c r="D9" s="4">
        <f t="shared" si="2"/>
        <v>3600</v>
      </c>
      <c r="E9" s="16">
        <f t="shared" si="3"/>
        <v>27500000</v>
      </c>
      <c r="F9" s="10">
        <f t="shared" si="4"/>
        <v>11000</v>
      </c>
      <c r="G9" s="10">
        <f t="shared" si="5"/>
        <v>9167</v>
      </c>
      <c r="H9" s="10">
        <f t="shared" si="6"/>
        <v>7639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2500</v>
      </c>
      <c r="R9" s="2">
        <v>27500000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3200</v>
      </c>
      <c r="C10" s="4">
        <f t="shared" si="9"/>
        <v>3840</v>
      </c>
      <c r="D10" s="4">
        <f t="shared" si="2"/>
        <v>4608</v>
      </c>
      <c r="E10" s="16">
        <f t="shared" si="3"/>
        <v>37500000</v>
      </c>
      <c r="F10" s="10">
        <f t="shared" si="4"/>
        <v>11719</v>
      </c>
      <c r="G10" s="10">
        <f t="shared" si="5"/>
        <v>9766</v>
      </c>
      <c r="H10" s="10">
        <f t="shared" si="6"/>
        <v>8138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3200</v>
      </c>
      <c r="R10" s="2">
        <v>37500000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2666.666666666667</v>
      </c>
      <c r="C11" s="4">
        <f t="shared" si="9"/>
        <v>3200.0000000000005</v>
      </c>
      <c r="D11" s="4">
        <f t="shared" si="2"/>
        <v>3840.0000000000005</v>
      </c>
      <c r="E11" s="16">
        <f t="shared" si="3"/>
        <v>22500000</v>
      </c>
      <c r="F11" s="10">
        <f t="shared" si="4"/>
        <v>8438</v>
      </c>
      <c r="G11" s="10">
        <f t="shared" si="5"/>
        <v>7031</v>
      </c>
      <c r="H11" s="10">
        <f t="shared" si="6"/>
        <v>5859</v>
      </c>
      <c r="I11" s="10" t="e">
        <f>#REF!</f>
        <v>#REF!</v>
      </c>
      <c r="J11" s="4">
        <f t="shared" si="7"/>
        <v>0</v>
      </c>
      <c r="O11">
        <v>0</v>
      </c>
      <c r="P11">
        <v>3200</v>
      </c>
      <c r="Q11">
        <f t="shared" ref="Q11" si="10">P11/1.2</f>
        <v>2666.666666666667</v>
      </c>
      <c r="R11" s="2">
        <v>22500000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2200</v>
      </c>
      <c r="C12" s="4">
        <f t="shared" si="9"/>
        <v>2640</v>
      </c>
      <c r="D12" s="4">
        <f t="shared" si="2"/>
        <v>3168</v>
      </c>
      <c r="E12" s="16">
        <f t="shared" si="3"/>
        <v>38500000</v>
      </c>
      <c r="F12" s="15">
        <f t="shared" si="4"/>
        <v>17500</v>
      </c>
      <c r="G12" s="10">
        <f t="shared" si="5"/>
        <v>14583</v>
      </c>
      <c r="H12" s="10">
        <f t="shared" si="6"/>
        <v>12153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2200</v>
      </c>
      <c r="R12" s="2">
        <v>38500000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2020</v>
      </c>
      <c r="C13" s="4">
        <f t="shared" si="9"/>
        <v>2424</v>
      </c>
      <c r="D13" s="4">
        <f t="shared" si="2"/>
        <v>2908.7999999999997</v>
      </c>
      <c r="E13" s="16">
        <f t="shared" si="3"/>
        <v>36500000</v>
      </c>
      <c r="F13" s="10">
        <f t="shared" si="4"/>
        <v>18069</v>
      </c>
      <c r="G13" s="10">
        <f t="shared" si="5"/>
        <v>15058</v>
      </c>
      <c r="H13" s="10">
        <f t="shared" si="6"/>
        <v>12548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2020</v>
      </c>
      <c r="R13" s="2">
        <v>36500000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6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10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1" x14ac:dyDescent="0.25">
      <c r="E16" s="8"/>
      <c r="F16" s="8"/>
      <c r="G16" s="8"/>
      <c r="H16" s="8"/>
      <c r="I16" s="8"/>
    </row>
    <row r="17" spans="3:24" x14ac:dyDescent="0.25">
      <c r="E17" s="8"/>
      <c r="F17" s="8"/>
      <c r="G17" s="8"/>
      <c r="H17" s="8"/>
      <c r="I17" s="8"/>
    </row>
    <row r="18" spans="3:24" x14ac:dyDescent="0.25">
      <c r="E18" s="8"/>
      <c r="F18" s="8"/>
      <c r="G18" t="s">
        <v>41</v>
      </c>
      <c r="H18" s="8"/>
      <c r="I18" s="8"/>
    </row>
    <row r="19" spans="3:24" x14ac:dyDescent="0.25">
      <c r="G19" s="17" t="s">
        <v>42</v>
      </c>
      <c r="O19" s="25" t="s">
        <v>20</v>
      </c>
      <c r="P19" s="22"/>
      <c r="Q19" s="22"/>
    </row>
    <row r="20" spans="3:24" x14ac:dyDescent="0.25">
      <c r="C20" t="s">
        <v>30</v>
      </c>
      <c r="G20" t="s">
        <v>19</v>
      </c>
      <c r="H20">
        <v>2351</v>
      </c>
      <c r="I20">
        <v>15000</v>
      </c>
      <c r="J20">
        <f>I20*H20</f>
        <v>35265000</v>
      </c>
      <c r="O20" s="22">
        <v>13</v>
      </c>
      <c r="P20" s="22">
        <v>13</v>
      </c>
      <c r="Q20" s="22">
        <f>P20*O20</f>
        <v>169</v>
      </c>
    </row>
    <row r="21" spans="3:24" x14ac:dyDescent="0.25">
      <c r="C21" t="s">
        <v>31</v>
      </c>
      <c r="D21">
        <v>8000</v>
      </c>
      <c r="G21" s="6" t="s">
        <v>53</v>
      </c>
      <c r="H21" s="6">
        <v>2822</v>
      </c>
      <c r="I21">
        <f>262.2*10.764</f>
        <v>2822.3207999999995</v>
      </c>
      <c r="O21" s="26">
        <v>9.61</v>
      </c>
      <c r="P21" s="24">
        <v>8.86</v>
      </c>
      <c r="Q21" s="24">
        <f>P21*O21</f>
        <v>85.144599999999983</v>
      </c>
      <c r="R21" s="8"/>
    </row>
    <row r="22" spans="3:24" x14ac:dyDescent="0.25">
      <c r="D22" t="e">
        <f>D21*#REF!</f>
        <v>#REF!</v>
      </c>
      <c r="G22" s="13" t="s">
        <v>40</v>
      </c>
      <c r="H22" s="11"/>
      <c r="I22" s="11"/>
      <c r="J22" s="11"/>
      <c r="O22" s="24">
        <v>6.9</v>
      </c>
      <c r="P22" s="24">
        <v>4.1399999999999997</v>
      </c>
      <c r="Q22" s="24">
        <f>P22*O22</f>
        <v>28.565999999999999</v>
      </c>
      <c r="R22" s="8"/>
    </row>
    <row r="23" spans="3:24" x14ac:dyDescent="0.25">
      <c r="C23" t="s">
        <v>39</v>
      </c>
      <c r="D23" t="e">
        <f>D22/H20</f>
        <v>#REF!</v>
      </c>
      <c r="G23" s="11" t="s">
        <v>54</v>
      </c>
      <c r="H23" s="11">
        <v>1164</v>
      </c>
      <c r="I23" s="11">
        <v>16000</v>
      </c>
      <c r="J23" s="11">
        <f>I23*H23</f>
        <v>18624000</v>
      </c>
      <c r="O23" s="24">
        <v>6.13</v>
      </c>
      <c r="P23" s="24">
        <v>11.43</v>
      </c>
      <c r="Q23" s="24">
        <f t="shared" ref="Q23:Q52" si="20">P23*O23</f>
        <v>70.065899999999999</v>
      </c>
      <c r="R23" s="19"/>
      <c r="T23" s="11"/>
      <c r="U23" s="11"/>
      <c r="V23" s="11"/>
      <c r="W23" s="11"/>
      <c r="X23" s="11"/>
    </row>
    <row r="24" spans="3:24" x14ac:dyDescent="0.25">
      <c r="C24" s="17" t="s">
        <v>32</v>
      </c>
      <c r="G24" s="11"/>
      <c r="H24" s="11"/>
      <c r="I24" s="11"/>
      <c r="J24" s="11"/>
      <c r="O24" s="24"/>
      <c r="P24" s="24"/>
      <c r="Q24" s="23">
        <f>SUM(Q20:Q23)</f>
        <v>352.77649999999994</v>
      </c>
      <c r="R24" s="20"/>
      <c r="T24" s="14"/>
      <c r="U24" s="14"/>
      <c r="V24" s="11"/>
      <c r="W24" s="11"/>
      <c r="X24" s="11"/>
    </row>
    <row r="25" spans="3:24" x14ac:dyDescent="0.25">
      <c r="C25" s="17"/>
      <c r="G25" s="11"/>
      <c r="H25" s="11"/>
      <c r="I25" s="11"/>
      <c r="J25" s="11"/>
      <c r="O25" s="23" t="s">
        <v>43</v>
      </c>
      <c r="P25" s="24"/>
      <c r="Q25" s="23"/>
      <c r="R25" s="20"/>
      <c r="T25" s="14"/>
      <c r="U25" s="14"/>
      <c r="V25" s="11"/>
      <c r="W25" s="11"/>
      <c r="X25" s="11"/>
    </row>
    <row r="26" spans="3:24" x14ac:dyDescent="0.25">
      <c r="C26" s="17"/>
      <c r="G26" s="11"/>
      <c r="H26" s="11"/>
      <c r="I26" s="11"/>
      <c r="J26" s="11"/>
      <c r="O26" s="24">
        <v>25</v>
      </c>
      <c r="P26" s="24">
        <v>15</v>
      </c>
      <c r="Q26" s="23">
        <f>P26*O26</f>
        <v>375</v>
      </c>
      <c r="R26" s="20"/>
      <c r="T26" s="14"/>
      <c r="U26" s="14"/>
      <c r="V26" s="11"/>
      <c r="W26" s="11"/>
      <c r="X26" s="11"/>
    </row>
    <row r="27" spans="3:24" x14ac:dyDescent="0.25">
      <c r="C27" t="s">
        <v>33</v>
      </c>
      <c r="G27" s="11"/>
      <c r="H27" s="11"/>
      <c r="I27" s="11"/>
      <c r="J27" s="12"/>
      <c r="O27" s="23" t="s">
        <v>21</v>
      </c>
      <c r="P27" s="24"/>
      <c r="Q27" s="24" t="e">
        <f t="shared" si="20"/>
        <v>#VALUE!</v>
      </c>
      <c r="R27" s="8"/>
      <c r="T27" s="11"/>
      <c r="U27" s="11"/>
      <c r="V27" s="11"/>
      <c r="W27" s="11"/>
      <c r="X27" s="11"/>
    </row>
    <row r="28" spans="3:24" x14ac:dyDescent="0.25">
      <c r="C28" t="s">
        <v>34</v>
      </c>
      <c r="D28">
        <v>23</v>
      </c>
      <c r="O28" s="24">
        <v>16.260000000000002</v>
      </c>
      <c r="P28" s="24">
        <v>13.87</v>
      </c>
      <c r="Q28" s="24">
        <f>P28*O28</f>
        <v>225.52620000000002</v>
      </c>
      <c r="R28" s="8"/>
      <c r="T28" s="11"/>
      <c r="U28" s="11"/>
      <c r="V28" s="11"/>
      <c r="W28" s="11"/>
      <c r="X28" s="11"/>
    </row>
    <row r="29" spans="3:24" x14ac:dyDescent="0.25">
      <c r="C29" t="s">
        <v>35</v>
      </c>
      <c r="D29">
        <v>2486.92</v>
      </c>
      <c r="O29" s="24">
        <v>11.39</v>
      </c>
      <c r="P29" s="24">
        <v>9.44</v>
      </c>
      <c r="Q29" s="24">
        <f t="shared" ref="Q29:Q33" si="21">P29*O29</f>
        <v>107.52160000000001</v>
      </c>
      <c r="R29" s="18"/>
      <c r="T29" s="12"/>
      <c r="U29" s="12"/>
      <c r="V29" s="11"/>
      <c r="W29" s="11"/>
      <c r="X29" s="11"/>
    </row>
    <row r="30" spans="3:24" x14ac:dyDescent="0.25">
      <c r="C30" t="s">
        <v>36</v>
      </c>
      <c r="D30">
        <f>ROUND(D29/D28,2)</f>
        <v>108.13</v>
      </c>
      <c r="G30" t="s">
        <v>13</v>
      </c>
      <c r="I30" t="s">
        <v>25</v>
      </c>
      <c r="O30" s="24">
        <v>4.74</v>
      </c>
      <c r="P30" s="24">
        <v>3</v>
      </c>
      <c r="Q30" s="24">
        <f t="shared" si="21"/>
        <v>14.22</v>
      </c>
      <c r="R30" s="8"/>
      <c r="T30" s="11"/>
      <c r="U30" s="11"/>
      <c r="V30" s="11"/>
      <c r="W30" s="11"/>
      <c r="X30" s="11"/>
    </row>
    <row r="31" spans="3:24" x14ac:dyDescent="0.25">
      <c r="C31" s="12" t="s">
        <v>37</v>
      </c>
      <c r="D31" s="12">
        <f>ROUND(D30*10.764,2)</f>
        <v>1163.9100000000001</v>
      </c>
      <c r="G31" t="s">
        <v>14</v>
      </c>
      <c r="H31">
        <v>13500000</v>
      </c>
      <c r="O31" s="24">
        <v>7.11</v>
      </c>
      <c r="P31" s="24">
        <v>4</v>
      </c>
      <c r="Q31" s="24">
        <f t="shared" si="21"/>
        <v>28.44</v>
      </c>
      <c r="R31" s="8"/>
      <c r="T31" s="11"/>
      <c r="U31" s="11"/>
      <c r="V31" s="11"/>
      <c r="W31" s="11"/>
      <c r="X31" s="11"/>
    </row>
    <row r="32" spans="3:24" x14ac:dyDescent="0.25">
      <c r="C32" s="6" t="s">
        <v>38</v>
      </c>
      <c r="D32" s="6"/>
      <c r="G32" t="s">
        <v>15</v>
      </c>
      <c r="H32">
        <v>1151000</v>
      </c>
      <c r="O32" s="24">
        <v>10.4</v>
      </c>
      <c r="P32" s="24">
        <v>9</v>
      </c>
      <c r="Q32" s="24">
        <f t="shared" si="21"/>
        <v>93.600000000000009</v>
      </c>
      <c r="R32" s="8"/>
      <c r="T32" s="11"/>
      <c r="U32" s="11"/>
      <c r="V32" s="11"/>
      <c r="W32" s="11"/>
      <c r="X32" s="11"/>
    </row>
    <row r="33" spans="7:24" x14ac:dyDescent="0.25">
      <c r="G33" t="s">
        <v>16</v>
      </c>
      <c r="H33">
        <v>30000</v>
      </c>
      <c r="O33" s="24">
        <v>3</v>
      </c>
      <c r="P33" s="24">
        <v>3.84</v>
      </c>
      <c r="Q33" s="24">
        <f t="shared" si="21"/>
        <v>11.52</v>
      </c>
      <c r="R33" s="8"/>
      <c r="S33" s="6"/>
      <c r="T33" s="11"/>
      <c r="U33" s="11"/>
      <c r="V33" s="11"/>
      <c r="W33" s="11"/>
      <c r="X33" s="11"/>
    </row>
    <row r="34" spans="7:24" x14ac:dyDescent="0.25">
      <c r="G34" t="s">
        <v>17</v>
      </c>
      <c r="H34">
        <f>SUM(H31:H33)</f>
        <v>14681000</v>
      </c>
      <c r="O34" s="24"/>
      <c r="P34" s="24"/>
      <c r="Q34" s="23">
        <f>SUM(Q28:Q33)</f>
        <v>480.82780000000008</v>
      </c>
      <c r="R34" s="8"/>
      <c r="S34" s="6"/>
      <c r="T34" s="11"/>
      <c r="U34" s="11"/>
      <c r="V34" s="11"/>
      <c r="W34" s="11"/>
      <c r="X34" s="11"/>
    </row>
    <row r="35" spans="7:24" x14ac:dyDescent="0.25">
      <c r="O35" s="23" t="s">
        <v>22</v>
      </c>
      <c r="P35" s="24"/>
      <c r="Q35" s="24" t="e">
        <f t="shared" si="20"/>
        <v>#VALUE!</v>
      </c>
      <c r="R35" s="8"/>
    </row>
    <row r="36" spans="7:24" x14ac:dyDescent="0.25">
      <c r="G36" t="s">
        <v>18</v>
      </c>
      <c r="H36">
        <v>19174000</v>
      </c>
      <c r="O36" s="24">
        <v>3.23</v>
      </c>
      <c r="P36" s="24">
        <v>16</v>
      </c>
      <c r="Q36" s="24">
        <f t="shared" si="20"/>
        <v>51.68</v>
      </c>
      <c r="R36" s="8"/>
      <c r="T36" s="6"/>
    </row>
    <row r="37" spans="7:24" x14ac:dyDescent="0.25">
      <c r="O37" s="24">
        <v>5.82</v>
      </c>
      <c r="P37" s="24">
        <v>14.4</v>
      </c>
      <c r="Q37" s="24">
        <f t="shared" si="20"/>
        <v>83.808000000000007</v>
      </c>
      <c r="R37" s="8"/>
      <c r="S37" s="6"/>
    </row>
    <row r="38" spans="7:24" x14ac:dyDescent="0.25">
      <c r="O38" s="24"/>
      <c r="P38" s="24"/>
      <c r="Q38" s="23">
        <f>Q37+Q36</f>
        <v>135.488</v>
      </c>
      <c r="R38" s="8"/>
    </row>
    <row r="39" spans="7:24" x14ac:dyDescent="0.25">
      <c r="O39" s="23" t="s">
        <v>23</v>
      </c>
      <c r="P39" s="24"/>
      <c r="Q39" s="24" t="e">
        <f t="shared" si="20"/>
        <v>#VALUE!</v>
      </c>
      <c r="R39" s="8"/>
    </row>
    <row r="40" spans="7:24" x14ac:dyDescent="0.25">
      <c r="O40" s="22">
        <v>11.41</v>
      </c>
      <c r="P40" s="22">
        <v>9</v>
      </c>
      <c r="Q40" s="22">
        <f t="shared" si="20"/>
        <v>102.69</v>
      </c>
    </row>
    <row r="41" spans="7:24" x14ac:dyDescent="0.25">
      <c r="O41" s="22">
        <v>2</v>
      </c>
      <c r="P41" s="22">
        <v>9</v>
      </c>
      <c r="Q41" s="22">
        <f t="shared" si="20"/>
        <v>18</v>
      </c>
    </row>
    <row r="42" spans="7:24" x14ac:dyDescent="0.25">
      <c r="O42" s="22">
        <v>5.83</v>
      </c>
      <c r="P42" s="22">
        <v>5.58</v>
      </c>
      <c r="Q42" s="22">
        <f t="shared" si="20"/>
        <v>32.531399999999998</v>
      </c>
    </row>
    <row r="43" spans="7:24" x14ac:dyDescent="0.25">
      <c r="O43" s="22">
        <v>14</v>
      </c>
      <c r="P43" s="22">
        <v>10.39</v>
      </c>
      <c r="Q43" s="22">
        <f t="shared" si="20"/>
        <v>145.46</v>
      </c>
    </row>
    <row r="44" spans="7:24" x14ac:dyDescent="0.25">
      <c r="O44" s="22">
        <v>8.14</v>
      </c>
      <c r="P44" s="22">
        <v>5.35</v>
      </c>
      <c r="Q44" s="22">
        <f t="shared" si="20"/>
        <v>43.548999999999999</v>
      </c>
    </row>
    <row r="45" spans="7:24" x14ac:dyDescent="0.25">
      <c r="O45" s="22">
        <v>15</v>
      </c>
      <c r="P45" s="22">
        <v>9.56</v>
      </c>
      <c r="Q45" s="22">
        <f t="shared" si="20"/>
        <v>143.4</v>
      </c>
    </row>
    <row r="46" spans="7:24" x14ac:dyDescent="0.25">
      <c r="O46" s="22">
        <v>10.85</v>
      </c>
      <c r="P46" s="22">
        <v>4.2300000000000004</v>
      </c>
      <c r="Q46" s="22">
        <f t="shared" si="20"/>
        <v>45.895500000000006</v>
      </c>
    </row>
    <row r="47" spans="7:24" x14ac:dyDescent="0.25">
      <c r="O47" s="22"/>
      <c r="P47" s="22"/>
      <c r="Q47" s="21">
        <f>SUM(Q40:Q46)</f>
        <v>531.52589999999998</v>
      </c>
    </row>
    <row r="48" spans="7:24" x14ac:dyDescent="0.25">
      <c r="O48" s="21" t="s">
        <v>22</v>
      </c>
      <c r="P48" s="22"/>
      <c r="Q48" s="22" t="e">
        <f t="shared" si="20"/>
        <v>#VALUE!</v>
      </c>
    </row>
    <row r="49" spans="4:17" x14ac:dyDescent="0.25">
      <c r="O49" s="22">
        <v>3.23</v>
      </c>
      <c r="P49" s="22">
        <v>16</v>
      </c>
      <c r="Q49" s="21">
        <f t="shared" si="20"/>
        <v>51.68</v>
      </c>
    </row>
    <row r="50" spans="4:17" x14ac:dyDescent="0.25">
      <c r="O50" s="21" t="s">
        <v>44</v>
      </c>
      <c r="P50" s="22"/>
      <c r="Q50" s="22"/>
    </row>
    <row r="51" spans="4:17" x14ac:dyDescent="0.25">
      <c r="O51" s="22">
        <v>26</v>
      </c>
      <c r="P51" s="22">
        <v>16</v>
      </c>
      <c r="Q51" s="22">
        <f t="shared" si="20"/>
        <v>416</v>
      </c>
    </row>
    <row r="52" spans="4:17" x14ac:dyDescent="0.25">
      <c r="O52" s="22">
        <v>10.65</v>
      </c>
      <c r="P52" s="22">
        <v>8.2200000000000006</v>
      </c>
      <c r="Q52" s="22">
        <f t="shared" si="20"/>
        <v>87.543000000000006</v>
      </c>
    </row>
    <row r="53" spans="4:17" x14ac:dyDescent="0.25">
      <c r="O53" s="22"/>
      <c r="P53" s="22"/>
      <c r="Q53" s="21">
        <f>Q52+Q51</f>
        <v>503.54300000000001</v>
      </c>
    </row>
    <row r="54" spans="4:17" x14ac:dyDescent="0.25">
      <c r="O54" s="27" t="s">
        <v>24</v>
      </c>
      <c r="P54" s="28"/>
      <c r="Q54" s="27">
        <f>Q34+Q38+Q47+Q49</f>
        <v>1199.5217</v>
      </c>
    </row>
    <row r="55" spans="4:17" x14ac:dyDescent="0.25">
      <c r="O55" s="27" t="s">
        <v>45</v>
      </c>
      <c r="P55" s="28"/>
      <c r="Q55" s="27">
        <f>Q24+Q26</f>
        <v>727.77649999999994</v>
      </c>
    </row>
    <row r="56" spans="4:17" x14ac:dyDescent="0.25">
      <c r="O56" s="28" t="s">
        <v>44</v>
      </c>
      <c r="P56" s="28"/>
      <c r="Q56" s="27">
        <f>Q53</f>
        <v>503.54300000000001</v>
      </c>
    </row>
    <row r="60" spans="4:17" x14ac:dyDescent="0.25">
      <c r="D60" s="22"/>
      <c r="E60" s="29" t="s">
        <v>52</v>
      </c>
      <c r="F60" s="24"/>
      <c r="G60" s="24"/>
      <c r="H60" s="24"/>
      <c r="I60" s="24"/>
      <c r="J60" s="24"/>
      <c r="K60" s="24"/>
      <c r="L60" s="24"/>
      <c r="M60" s="22"/>
      <c r="N60" s="22"/>
    </row>
    <row r="61" spans="4:17" x14ac:dyDescent="0.25">
      <c r="D61" s="22"/>
      <c r="E61" s="29" t="s">
        <v>46</v>
      </c>
      <c r="F61" s="24"/>
      <c r="G61" s="24"/>
      <c r="H61" s="29" t="s">
        <v>47</v>
      </c>
      <c r="I61" s="24"/>
      <c r="J61" s="29" t="s">
        <v>48</v>
      </c>
      <c r="K61" s="24"/>
      <c r="L61" s="24"/>
      <c r="M61" s="22"/>
      <c r="N61" s="22"/>
    </row>
    <row r="62" spans="4:17" x14ac:dyDescent="0.25">
      <c r="D62" s="22"/>
      <c r="E62" s="24" t="s">
        <v>33</v>
      </c>
      <c r="F62" s="24"/>
      <c r="G62" s="24"/>
      <c r="H62" s="24" t="s">
        <v>49</v>
      </c>
      <c r="I62" s="24">
        <v>2351</v>
      </c>
      <c r="J62" s="24" t="s">
        <v>50</v>
      </c>
      <c r="K62" s="24">
        <v>1164</v>
      </c>
      <c r="L62" s="24">
        <v>1164</v>
      </c>
      <c r="M62" s="22"/>
      <c r="N62" s="24">
        <v>1200</v>
      </c>
    </row>
    <row r="63" spans="4:17" x14ac:dyDescent="0.25">
      <c r="D63" s="22"/>
      <c r="E63" s="24" t="s">
        <v>34</v>
      </c>
      <c r="F63" s="24">
        <v>23</v>
      </c>
      <c r="G63" s="24"/>
      <c r="H63" s="24" t="s">
        <v>5</v>
      </c>
      <c r="I63" s="24">
        <v>2822</v>
      </c>
      <c r="J63" s="24" t="s">
        <v>27</v>
      </c>
      <c r="K63" s="24">
        <v>616</v>
      </c>
      <c r="L63" s="24">
        <v>616</v>
      </c>
      <c r="M63" s="22"/>
      <c r="N63" s="24">
        <v>727</v>
      </c>
    </row>
    <row r="64" spans="4:17" x14ac:dyDescent="0.25">
      <c r="D64" s="22"/>
      <c r="E64" s="24" t="s">
        <v>51</v>
      </c>
      <c r="F64" s="24">
        <v>2486.92</v>
      </c>
      <c r="G64" s="24"/>
      <c r="H64" s="24"/>
      <c r="I64" s="24"/>
      <c r="J64" s="24"/>
      <c r="K64" s="24"/>
      <c r="L64" s="24"/>
      <c r="M64" s="22"/>
      <c r="N64" s="22"/>
    </row>
    <row r="65" spans="4:14" x14ac:dyDescent="0.25">
      <c r="D65" s="22"/>
      <c r="E65" s="24" t="s">
        <v>36</v>
      </c>
      <c r="F65" s="24">
        <f>ROUND(F64/F63,2)</f>
        <v>108.13</v>
      </c>
      <c r="G65" s="24"/>
      <c r="H65" s="24"/>
      <c r="I65" s="24"/>
      <c r="J65" s="24"/>
      <c r="K65" s="24"/>
      <c r="L65" s="24"/>
      <c r="M65" s="22"/>
      <c r="N65" s="22"/>
    </row>
    <row r="66" spans="4:14" x14ac:dyDescent="0.25">
      <c r="D66" s="22"/>
      <c r="E66" s="23" t="s">
        <v>37</v>
      </c>
      <c r="F66" s="23">
        <f>ROUND(F65*10.764,2)</f>
        <v>1163.9100000000001</v>
      </c>
      <c r="G66" s="24"/>
      <c r="H66" s="24"/>
      <c r="I66" s="24"/>
      <c r="J66" s="24"/>
      <c r="K66" s="24"/>
      <c r="L66" s="24"/>
      <c r="M66" s="22"/>
      <c r="N66" s="22"/>
    </row>
    <row r="67" spans="4:14" x14ac:dyDescent="0.25">
      <c r="D67" s="22"/>
      <c r="E67" s="24"/>
      <c r="F67" s="24"/>
      <c r="G67" s="24"/>
      <c r="H67" s="24"/>
      <c r="I67" s="24"/>
      <c r="J67" s="24"/>
      <c r="K67" s="24"/>
      <c r="L67" s="24"/>
      <c r="M67" s="22"/>
      <c r="N67" s="22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E7" workbookViewId="0">
      <selection activeCell="AC15" sqref="AC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J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2024-04-26T10:58:33Z</dcterms:modified>
</cp:coreProperties>
</file>