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Goregaon (East)\Arpit Jagdish Kabra\"/>
    </mc:Choice>
  </mc:AlternateContent>
  <xr:revisionPtr revIDLastSave="0" documentId="13_ncr:1_{EF89CB2E-1FC1-4295-9799-490B7FA249A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4" l="1"/>
  <c r="H30" i="4"/>
  <c r="O27" i="4" l="1"/>
  <c r="N26" i="4"/>
  <c r="J27" i="4"/>
  <c r="N27" i="4" s="1"/>
  <c r="O31" i="4"/>
  <c r="O33" i="4" s="1"/>
  <c r="O30" i="4"/>
  <c r="AB11" i="4"/>
  <c r="AB10" i="4"/>
  <c r="AB9" i="4"/>
  <c r="AB8" i="4"/>
  <c r="AB3" i="4"/>
  <c r="AB2" i="4"/>
  <c r="AA11" i="4"/>
  <c r="AA10" i="4"/>
  <c r="AA9" i="4"/>
  <c r="AA8" i="4"/>
  <c r="AA3" i="4"/>
  <c r="AA2" i="4"/>
  <c r="Z11" i="4"/>
  <c r="Z10" i="4"/>
  <c r="Z9" i="4"/>
  <c r="Z8" i="4"/>
  <c r="Z3" i="4"/>
  <c r="Z2" i="4"/>
  <c r="Y11" i="4"/>
  <c r="Y10" i="4"/>
  <c r="Y9" i="4"/>
  <c r="Y8" i="4"/>
  <c r="Y3" i="4"/>
  <c r="Y2" i="4"/>
  <c r="Q11" i="4"/>
  <c r="Q10" i="4"/>
  <c r="Q9" i="4"/>
  <c r="Q8" i="4"/>
  <c r="Q7" i="4"/>
  <c r="I30" i="4"/>
  <c r="G26" i="4"/>
  <c r="G29" i="4"/>
  <c r="N28" i="4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G34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2" i="4"/>
  <c r="G33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<sst xmlns="http://schemas.openxmlformats.org/spreadsheetml/2006/main" count="144" uniqueCount="96">
  <si>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</si>
  <si>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</si>
  <si>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</si>
  <si>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</si>
  <si>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</si>
  <si>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</si>
  <si>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</si>
  <si>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</si>
  <si>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</si>
  <si>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</si>
  <si>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</si>
  <si>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</si>
  <si>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</si>
  <si>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</si>
  <si>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</si>
  <si>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</si>
  <si>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</si>
  <si>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</si>
  <si>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</si>
  <si>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</si>
  <si>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</si>
  <si>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</si>
  <si>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</si>
  <si>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</si>
  <si>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</si>
  <si>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</si>
  <si>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</si>
  <si>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</si>
  <si>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</si>
  <si>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</si>
  <si>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</si>
  <si>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</si>
  <si>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</si>
  <si>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</si>
  <si>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</si>
  <si>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</si>
  <si>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</si>
  <si>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</si>
  <si>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</si>
  <si>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</si>
  <si>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</si>
  <si>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</si>
  <si>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</si>
  <si>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</si>
  <si>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</si>
  <si>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</si>
  <si>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</si>
  <si>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</si>
  <si>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</si>
  <si>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</si>
  <si>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</si>
  <si>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</si>
  <si>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</si>
  <si>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</si>
  <si>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</si>
  <si>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</si>
  <si>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</si>
  <si>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</si>
  <si>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</si>
  <si>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</si>
  <si>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</si>
  <si>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</si>
  <si>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</si>
  <si>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</si>
  <si>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</si>
  <si>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</si>
  <si>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</si>
  <si>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</si>
  <si>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</si>
  <si>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</si>
  <si>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</si>
  <si>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</si>
  <si>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</si>
  <si>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</si>
  <si>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</si>
  <si>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</si>
  <si>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</si>
  <si>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</si>
  <si>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</si>
  <si>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</si>
  <si>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</si>
  <si>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</si>
  <si>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</si>
  <si>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</si>
  <si>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05.03.2024</t>
  </si>
  <si>
    <t>IGR-18.03.24</t>
  </si>
  <si>
    <t>ACA</t>
  </si>
  <si>
    <t>LOFT</t>
  </si>
  <si>
    <t>TACA</t>
  </si>
  <si>
    <t>TMCA</t>
  </si>
  <si>
    <t>RATE - 30 ON CA</t>
  </si>
  <si>
    <t>IGR-29.09.22</t>
  </si>
  <si>
    <t>IGR-28.09.22</t>
  </si>
  <si>
    <t>IGR-22.03.22</t>
  </si>
  <si>
    <t>CA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</si>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</sst>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CC984-5E24-4E99-B281-9B28370C6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DADA71-3C24-49EC-A102-FE65341BD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20C670-7915-4E64-B67C-223C528C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861EF1-BFA9-4582-B2AB-7A4D6C166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240370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073982-09D1-4A01-A2A2-ED5F49B61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89970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40403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806392-334D-4B54-A6ED-15F3DAEF3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99603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230844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E3B0D-0A1A-4A25-86E6-4B7F77B5C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0444" cy="896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D0C5C6-5684-4894-875E-284545FAB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07041B-8ADA-462F-AB9B-4F9F60DBB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C9953-495C-4A5E-9CE8-8ABD8194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30" sqref="H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24000</v>
      </c>
      <c r="D3" s="24" t="s">
        <v>76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21300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21300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24000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759</v>
      </c>
      <c r="D18" s="26"/>
      <c r="F18" s="19"/>
    </row>
    <row r="19" spans="1:6" x14ac:dyDescent="0.25">
      <c r="A19" s="16" t="s">
        <v>74</v>
      </c>
      <c r="B19" s="6"/>
      <c r="C19" s="32">
        <f>C18*C16</f>
        <v>18216000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16394400</v>
      </c>
      <c r="D20" s="32"/>
      <c r="F20" s="19"/>
    </row>
    <row r="21" spans="1:6" x14ac:dyDescent="0.25">
      <c r="A21" s="16" t="s">
        <v>25</v>
      </c>
      <c r="C21" s="35">
        <f>C19*80%</f>
        <v>14572800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2049300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37950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1"/>
  <sheetViews>
    <sheetView tabSelected="1" zoomScaleNormal="100"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14.28515625" bestFit="1" customWidth="1"/>
    <col min="15" max="15" width="16.85546875" bestFit="1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8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W1" s="1" t="s">
        <v>94</v>
      </c>
      <c r="X1" s="1" t="s">
        <v>87</v>
      </c>
      <c r="Y1" s="1" t="s">
        <v>95</v>
      </c>
    </row>
    <row r="2" spans="1:28" x14ac:dyDescent="0.25">
      <c r="A2" s="4">
        <v>1</v>
      </c>
      <c r="B2" s="4">
        <f t="shared" ref="B2:B16" si="0">Q2</f>
        <v>664</v>
      </c>
      <c r="C2" s="4">
        <f t="shared" ref="C2:C16" si="1">B2*1.2</f>
        <v>796.8</v>
      </c>
      <c r="D2" s="4">
        <f t="shared" ref="D2:D16" si="2">C2*1.2</f>
        <v>956.15999999999985</v>
      </c>
      <c r="E2" s="5">
        <f t="shared" ref="E2:E16" si="3">R2</f>
        <v>10500000</v>
      </c>
      <c r="F2" s="4">
        <f t="shared" ref="F2:F15" si="4">ROUND((E2/B2),0)</f>
        <v>15813</v>
      </c>
      <c r="G2" s="4">
        <f t="shared" ref="G2:G15" si="5">ROUND((E2/C2),0)</f>
        <v>13178</v>
      </c>
      <c r="H2" s="4">
        <f t="shared" ref="H2:H15" si="6">ROUND((E2/D2),0)</f>
        <v>10981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664</v>
      </c>
      <c r="R2" s="2">
        <v>10500000</v>
      </c>
      <c r="S2" s="2" t="s">
        <v>85</v>
      </c>
      <c r="W2">
        <v>487</v>
      </c>
      <c r="X2">
        <v>182</v>
      </c>
      <c r="Y2" s="7">
        <f>R2/W2</f>
        <v>21560.574948665297</v>
      </c>
      <c r="Z2">
        <f>X2*0.5</f>
        <v>91</v>
      </c>
      <c r="AA2">
        <f>W2+Z2</f>
        <v>578</v>
      </c>
      <c r="AB2">
        <f>R2/AA2</f>
        <v>18166.089965397925</v>
      </c>
    </row>
    <row r="3" spans="1:28" x14ac:dyDescent="0.25">
      <c r="A3" s="4">
        <v>2</v>
      </c>
      <c r="B3" s="4">
        <f t="shared" si="0"/>
        <v>387</v>
      </c>
      <c r="C3" s="4">
        <f t="shared" si="1"/>
        <v>464.4</v>
      </c>
      <c r="D3" s="4">
        <f t="shared" si="2"/>
        <v>557.28</v>
      </c>
      <c r="E3" s="5">
        <f t="shared" si="3"/>
        <v>6900000</v>
      </c>
      <c r="F3" s="4">
        <f t="shared" si="4"/>
        <v>17829</v>
      </c>
      <c r="G3" s="4">
        <f t="shared" si="5"/>
        <v>14858</v>
      </c>
      <c r="H3" s="4">
        <f t="shared" si="6"/>
        <v>12382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387</v>
      </c>
      <c r="R3" s="2">
        <v>6900000</v>
      </c>
      <c r="S3" s="2" t="s">
        <v>85</v>
      </c>
      <c r="W3">
        <v>293</v>
      </c>
      <c r="X3">
        <v>94</v>
      </c>
      <c r="Y3" s="7">
        <f>R3/W3</f>
        <v>23549.488054607507</v>
      </c>
      <c r="Z3">
        <f>X3*0.5</f>
        <v>47</v>
      </c>
      <c r="AA3">
        <f>W3+Z3</f>
        <v>340</v>
      </c>
      <c r="AB3">
        <f>R3/AA3</f>
        <v>20294.117647058825</v>
      </c>
    </row>
    <row r="4" spans="1:28" x14ac:dyDescent="0.25">
      <c r="A4" s="4">
        <v>3</v>
      </c>
      <c r="B4" s="4">
        <f t="shared" si="0"/>
        <v>1560</v>
      </c>
      <c r="C4" s="4">
        <f t="shared" si="1"/>
        <v>1872</v>
      </c>
      <c r="D4" s="4">
        <f t="shared" si="2"/>
        <v>2246.4</v>
      </c>
      <c r="E4" s="5">
        <f t="shared" si="3"/>
        <v>30000000</v>
      </c>
      <c r="F4" s="4">
        <f t="shared" si="4"/>
        <v>19231</v>
      </c>
      <c r="G4" s="4">
        <f t="shared" si="5"/>
        <v>16026</v>
      </c>
      <c r="H4" s="4">
        <f t="shared" si="6"/>
        <v>13355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1560</v>
      </c>
      <c r="R4" s="2">
        <v>30000000</v>
      </c>
      <c r="S4" s="2"/>
      <c r="Y4" s="7"/>
    </row>
    <row r="5" spans="1:28" x14ac:dyDescent="0.25">
      <c r="A5" s="4">
        <v>4</v>
      </c>
      <c r="B5" s="4">
        <f t="shared" si="0"/>
        <v>300</v>
      </c>
      <c r="C5" s="4">
        <f t="shared" si="1"/>
        <v>360</v>
      </c>
      <c r="D5" s="4">
        <f t="shared" si="2"/>
        <v>432</v>
      </c>
      <c r="E5" s="5">
        <f t="shared" si="3"/>
        <v>13000000</v>
      </c>
      <c r="F5" s="4">
        <f t="shared" si="4"/>
        <v>43333</v>
      </c>
      <c r="G5" s="4">
        <f t="shared" si="5"/>
        <v>36111</v>
      </c>
      <c r="H5" s="4">
        <f t="shared" si="6"/>
        <v>30093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300</v>
      </c>
      <c r="R5" s="2">
        <v>13000000</v>
      </c>
      <c r="S5" s="2"/>
      <c r="Y5" s="7"/>
    </row>
    <row r="6" spans="1:28" x14ac:dyDescent="0.25">
      <c r="A6" s="4">
        <v>5</v>
      </c>
      <c r="B6" s="4">
        <f t="shared" si="0"/>
        <v>950</v>
      </c>
      <c r="C6" s="4">
        <f t="shared" si="1"/>
        <v>1140</v>
      </c>
      <c r="D6" s="4">
        <f t="shared" si="2"/>
        <v>1368</v>
      </c>
      <c r="E6" s="5">
        <f t="shared" si="3"/>
        <v>30000000</v>
      </c>
      <c r="F6" s="4">
        <f t="shared" si="4"/>
        <v>31579</v>
      </c>
      <c r="G6" s="4">
        <f t="shared" si="5"/>
        <v>26316</v>
      </c>
      <c r="H6" s="4">
        <f t="shared" si="6"/>
        <v>21930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950</v>
      </c>
      <c r="R6" s="2">
        <v>30000000</v>
      </c>
      <c r="S6" s="2"/>
      <c r="Y6" s="7"/>
    </row>
    <row r="7" spans="1:28" x14ac:dyDescent="0.25">
      <c r="A7" s="4">
        <v>6</v>
      </c>
      <c r="B7" s="4">
        <f t="shared" si="0"/>
        <v>431.66666666666669</v>
      </c>
      <c r="C7" s="4">
        <f t="shared" si="1"/>
        <v>518</v>
      </c>
      <c r="D7" s="4">
        <f t="shared" si="2"/>
        <v>621.6</v>
      </c>
      <c r="E7" s="5">
        <f t="shared" si="3"/>
        <v>17500000</v>
      </c>
      <c r="F7" s="4">
        <f t="shared" si="4"/>
        <v>40541</v>
      </c>
      <c r="G7" s="4">
        <f t="shared" si="5"/>
        <v>33784</v>
      </c>
      <c r="H7" s="4">
        <f t="shared" si="6"/>
        <v>28153</v>
      </c>
      <c r="I7" s="4">
        <f t="shared" si="7"/>
        <v>0</v>
      </c>
      <c r="J7" s="4">
        <f t="shared" si="8"/>
        <v>0</v>
      </c>
      <c r="O7">
        <v>0</v>
      </c>
      <c r="P7">
        <v>518</v>
      </c>
      <c r="Q7">
        <f t="shared" ref="Q7" si="10">P7/1.2</f>
        <v>431.66666666666669</v>
      </c>
      <c r="R7" s="2">
        <v>17500000</v>
      </c>
      <c r="S7" s="2"/>
      <c r="Y7" s="7"/>
    </row>
    <row r="8" spans="1:28" x14ac:dyDescent="0.25">
      <c r="A8" s="4">
        <v>7</v>
      </c>
      <c r="B8" s="4">
        <f t="shared" si="0"/>
        <v>1086</v>
      </c>
      <c r="C8" s="4">
        <f t="shared" si="1"/>
        <v>1303.2</v>
      </c>
      <c r="D8" s="4">
        <f t="shared" si="2"/>
        <v>1563.84</v>
      </c>
      <c r="E8" s="5">
        <f t="shared" si="3"/>
        <v>19250000</v>
      </c>
      <c r="F8" s="4">
        <f t="shared" si="4"/>
        <v>17726</v>
      </c>
      <c r="G8" s="4">
        <f t="shared" si="5"/>
        <v>14771</v>
      </c>
      <c r="H8" s="4">
        <f t="shared" si="6"/>
        <v>12309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>817+269</f>
        <v>1086</v>
      </c>
      <c r="R8" s="2">
        <v>19250000</v>
      </c>
      <c r="S8" s="2" t="s">
        <v>91</v>
      </c>
      <c r="W8">
        <v>817</v>
      </c>
      <c r="X8">
        <v>269</v>
      </c>
      <c r="Y8" s="7">
        <f t="shared" ref="Y8:Y11" si="11">R8/W8</f>
        <v>23561.811505507954</v>
      </c>
      <c r="Z8">
        <f t="shared" ref="Z8:Z11" si="12">X8*0.5</f>
        <v>134.5</v>
      </c>
      <c r="AA8">
        <f t="shared" ref="AA8:AA11" si="13">W8+Z8</f>
        <v>951.5</v>
      </c>
      <c r="AB8">
        <f t="shared" ref="AB8:AB11" si="14">R8/AA8</f>
        <v>20231.21387283237</v>
      </c>
    </row>
    <row r="9" spans="1:28" x14ac:dyDescent="0.25">
      <c r="A9" s="4">
        <v>8</v>
      </c>
      <c r="B9" s="4">
        <f t="shared" si="0"/>
        <v>1189</v>
      </c>
      <c r="C9" s="4">
        <f t="shared" si="1"/>
        <v>1426.8</v>
      </c>
      <c r="D9" s="4">
        <f t="shared" si="2"/>
        <v>1712.1599999999999</v>
      </c>
      <c r="E9" s="5">
        <f t="shared" si="3"/>
        <v>22050000</v>
      </c>
      <c r="F9" s="4">
        <f t="shared" si="4"/>
        <v>18545</v>
      </c>
      <c r="G9" s="4">
        <f t="shared" si="5"/>
        <v>15454</v>
      </c>
      <c r="H9" s="4">
        <f t="shared" si="6"/>
        <v>12878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>895+294</f>
        <v>1189</v>
      </c>
      <c r="R9" s="2">
        <v>22050000</v>
      </c>
      <c r="S9" s="2" t="s">
        <v>92</v>
      </c>
      <c r="W9">
        <v>895</v>
      </c>
      <c r="X9">
        <v>294</v>
      </c>
      <c r="Y9" s="7">
        <f t="shared" si="11"/>
        <v>24636.871508379889</v>
      </c>
      <c r="Z9">
        <f t="shared" si="12"/>
        <v>147</v>
      </c>
      <c r="AA9">
        <f t="shared" si="13"/>
        <v>1042</v>
      </c>
      <c r="AB9">
        <f t="shared" si="14"/>
        <v>21161.228406909788</v>
      </c>
    </row>
    <row r="10" spans="1:28" x14ac:dyDescent="0.25">
      <c r="A10" s="4">
        <v>9</v>
      </c>
      <c r="B10" s="4">
        <f t="shared" si="0"/>
        <v>583</v>
      </c>
      <c r="C10" s="4">
        <f t="shared" si="1"/>
        <v>699.6</v>
      </c>
      <c r="D10" s="4">
        <f t="shared" si="2"/>
        <v>839.52</v>
      </c>
      <c r="E10" s="5">
        <f t="shared" si="3"/>
        <v>10500000</v>
      </c>
      <c r="F10" s="4">
        <f t="shared" si="4"/>
        <v>18010</v>
      </c>
      <c r="G10" s="4">
        <f t="shared" si="5"/>
        <v>15009</v>
      </c>
      <c r="H10" s="4">
        <f t="shared" si="6"/>
        <v>12507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>438+145</f>
        <v>583</v>
      </c>
      <c r="R10" s="2">
        <v>10500000</v>
      </c>
      <c r="S10" s="2" t="s">
        <v>92</v>
      </c>
      <c r="W10">
        <v>438</v>
      </c>
      <c r="X10">
        <v>145</v>
      </c>
      <c r="Y10" s="7">
        <f t="shared" si="11"/>
        <v>23972.602739726026</v>
      </c>
      <c r="Z10">
        <f t="shared" si="12"/>
        <v>72.5</v>
      </c>
      <c r="AA10">
        <f t="shared" si="13"/>
        <v>510.5</v>
      </c>
      <c r="AB10">
        <f t="shared" si="14"/>
        <v>20568.070519098921</v>
      </c>
    </row>
    <row r="11" spans="1:28" x14ac:dyDescent="0.25">
      <c r="A11" s="4">
        <v>10</v>
      </c>
      <c r="B11" s="4">
        <f t="shared" si="0"/>
        <v>780</v>
      </c>
      <c r="C11" s="4">
        <f t="shared" si="1"/>
        <v>936</v>
      </c>
      <c r="D11" s="4">
        <f t="shared" si="2"/>
        <v>1123.2</v>
      </c>
      <c r="E11" s="5">
        <f t="shared" si="3"/>
        <v>15400000</v>
      </c>
      <c r="F11" s="4">
        <f t="shared" si="4"/>
        <v>19744</v>
      </c>
      <c r="G11" s="4">
        <f t="shared" si="5"/>
        <v>16453</v>
      </c>
      <c r="H11" s="4">
        <f t="shared" si="6"/>
        <v>13711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5">O11/1.2</f>
        <v>0</v>
      </c>
      <c r="Q11">
        <f>195+585</f>
        <v>780</v>
      </c>
      <c r="R11" s="2">
        <v>15400000</v>
      </c>
      <c r="S11" s="2" t="s">
        <v>93</v>
      </c>
      <c r="W11">
        <v>585</v>
      </c>
      <c r="X11">
        <v>195</v>
      </c>
      <c r="Y11" s="7">
        <f t="shared" si="11"/>
        <v>26324.786324786324</v>
      </c>
      <c r="Z11">
        <f t="shared" si="12"/>
        <v>97.5</v>
      </c>
      <c r="AA11">
        <f t="shared" si="13"/>
        <v>682.5</v>
      </c>
      <c r="AB11">
        <f t="shared" si="14"/>
        <v>22564.102564102563</v>
      </c>
    </row>
    <row r="12" spans="1:28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5"/>
        <v>0</v>
      </c>
      <c r="Q12">
        <f t="shared" ref="Q12:Q15" si="16">P12/1.2</f>
        <v>0</v>
      </c>
      <c r="R12" s="2">
        <v>0</v>
      </c>
      <c r="S12" s="2"/>
    </row>
    <row r="13" spans="1:28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5"/>
        <v>0</v>
      </c>
      <c r="Q13">
        <f t="shared" si="16"/>
        <v>0</v>
      </c>
      <c r="R13" s="2">
        <v>0</v>
      </c>
      <c r="S13" s="2"/>
    </row>
    <row r="14" spans="1:28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5"/>
        <v>0</v>
      </c>
      <c r="Q14">
        <f t="shared" si="16"/>
        <v>0</v>
      </c>
      <c r="R14" s="2">
        <v>0</v>
      </c>
      <c r="S14" s="2"/>
    </row>
    <row r="15" spans="1:28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5"/>
        <v>0</v>
      </c>
      <c r="Q15">
        <f t="shared" si="16"/>
        <v>0</v>
      </c>
      <c r="R15" s="2">
        <v>0</v>
      </c>
      <c r="S15" s="2"/>
    </row>
    <row r="16" spans="1:28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7">ROUND((E16/B16),0)</f>
        <v>#DIV/0!</v>
      </c>
      <c r="G16" s="4" t="e">
        <f t="shared" ref="G16" si="18">ROUND((E16/C16),0)</f>
        <v>#DIV/0!</v>
      </c>
      <c r="H16" s="4" t="e">
        <f t="shared" ref="H16" si="19">ROUND((E16/D16),0)</f>
        <v>#DIV/0!</v>
      </c>
      <c r="I16" s="4">
        <f t="shared" ref="I16" si="20">T16</f>
        <v>0</v>
      </c>
      <c r="J16" s="4">
        <f t="shared" ref="J16" si="21">U16</f>
        <v>0</v>
      </c>
      <c r="O16">
        <v>0</v>
      </c>
      <c r="P16">
        <f t="shared" ref="P16" si="22">O16/1.2</f>
        <v>0</v>
      </c>
      <c r="Q16">
        <f t="shared" ref="Q16" si="23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4">Q17</f>
        <v>0</v>
      </c>
      <c r="C17" s="4">
        <f t="shared" ref="C17:C21" si="25">B17*1.2</f>
        <v>0</v>
      </c>
      <c r="D17" s="4">
        <f t="shared" ref="D17:D21" si="26">C17*1.2</f>
        <v>0</v>
      </c>
      <c r="E17" s="5">
        <f t="shared" ref="E17:E21" si="27">R17</f>
        <v>0</v>
      </c>
      <c r="F17" s="4" t="e">
        <f t="shared" ref="F17" si="28">ROUND((E17/B17),0)</f>
        <v>#DIV/0!</v>
      </c>
      <c r="G17" s="4" t="e">
        <f t="shared" ref="G17" si="29">ROUND((E17/C17),0)</f>
        <v>#DIV/0!</v>
      </c>
      <c r="H17" s="4" t="e">
        <f t="shared" ref="H17" si="30">ROUND((E17/D17),0)</f>
        <v>#DIV/0!</v>
      </c>
      <c r="I17" s="4">
        <f t="shared" ref="I17" si="31">T17</f>
        <v>0</v>
      </c>
      <c r="J17" s="4">
        <f t="shared" ref="J17" si="32">U17</f>
        <v>0</v>
      </c>
      <c r="O17">
        <v>0</v>
      </c>
      <c r="P17">
        <f t="shared" ref="P17" si="33">O17/1.2</f>
        <v>0</v>
      </c>
      <c r="Q17">
        <f t="shared" ref="Q17" si="34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4"/>
        <v>0</v>
      </c>
      <c r="C18" s="4">
        <f t="shared" si="25"/>
        <v>0</v>
      </c>
      <c r="D18" s="4">
        <f t="shared" si="26"/>
        <v>0</v>
      </c>
      <c r="E18" s="5">
        <f t="shared" si="27"/>
        <v>0</v>
      </c>
      <c r="F18" s="4" t="e">
        <f t="shared" ref="F18:F21" si="35">ROUND((E18/B18),0)</f>
        <v>#DIV/0!</v>
      </c>
      <c r="G18" s="4" t="e">
        <f t="shared" ref="G18:G21" si="36">ROUND((E18/C18),0)</f>
        <v>#DIV/0!</v>
      </c>
      <c r="H18" s="4" t="e">
        <f t="shared" ref="H18:H21" si="37">ROUND((E18/D18),0)</f>
        <v>#DIV/0!</v>
      </c>
      <c r="I18" s="4">
        <f t="shared" ref="I18:J21" si="38">T18</f>
        <v>0</v>
      </c>
      <c r="J18" s="4">
        <f t="shared" si="38"/>
        <v>0</v>
      </c>
      <c r="O18">
        <v>0</v>
      </c>
      <c r="P18">
        <f t="shared" ref="P18" si="39">O18/1.2</f>
        <v>0</v>
      </c>
      <c r="Q18">
        <f t="shared" ref="Q18:Q21" si="40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4"/>
        <v>0</v>
      </c>
      <c r="C19" s="4">
        <f t="shared" si="25"/>
        <v>0</v>
      </c>
      <c r="D19" s="4">
        <f t="shared" si="26"/>
        <v>0</v>
      </c>
      <c r="E19" s="5">
        <f t="shared" si="27"/>
        <v>0</v>
      </c>
      <c r="F19" s="4" t="e">
        <f t="shared" si="35"/>
        <v>#DIV/0!</v>
      </c>
      <c r="G19" s="4" t="e">
        <f t="shared" si="36"/>
        <v>#DIV/0!</v>
      </c>
      <c r="H19" s="4" t="e">
        <f t="shared" si="37"/>
        <v>#DIV/0!</v>
      </c>
      <c r="I19" s="4">
        <f t="shared" si="38"/>
        <v>0</v>
      </c>
      <c r="J19" s="4">
        <f t="shared" si="38"/>
        <v>0</v>
      </c>
      <c r="O19">
        <v>0</v>
      </c>
      <c r="P19">
        <f>O19/1.2</f>
        <v>0</v>
      </c>
      <c r="Q19">
        <f t="shared" si="40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1">Q20</f>
        <v>0</v>
      </c>
      <c r="C20" s="4">
        <f t="shared" ref="C20" si="42">B20*1.2</f>
        <v>0</v>
      </c>
      <c r="D20" s="4">
        <f t="shared" ref="D20" si="43">C20*1.2</f>
        <v>0</v>
      </c>
      <c r="E20" s="5">
        <f t="shared" ref="E20" si="44">R20</f>
        <v>0</v>
      </c>
      <c r="F20" s="4" t="e">
        <f t="shared" ref="F20" si="45">ROUND((E20/B20),0)</f>
        <v>#DIV/0!</v>
      </c>
      <c r="G20" s="4" t="e">
        <f t="shared" ref="G20" si="46">ROUND((E20/C20),0)</f>
        <v>#DIV/0!</v>
      </c>
      <c r="H20" s="4" t="e">
        <f t="shared" ref="H20" si="47">ROUND((E20/D20),0)</f>
        <v>#DIV/0!</v>
      </c>
      <c r="I20" s="4">
        <f t="shared" ref="I20" si="48">T20</f>
        <v>0</v>
      </c>
      <c r="J20" s="4">
        <f t="shared" ref="J20" si="49">U20</f>
        <v>0</v>
      </c>
      <c r="O20">
        <v>0</v>
      </c>
      <c r="P20">
        <f t="shared" ref="P20" si="50">O20/1.2</f>
        <v>0</v>
      </c>
      <c r="Q20">
        <f t="shared" ref="Q20" si="51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4"/>
        <v>0</v>
      </c>
      <c r="C21" s="4">
        <f t="shared" si="25"/>
        <v>0</v>
      </c>
      <c r="D21" s="4">
        <f t="shared" si="26"/>
        <v>0</v>
      </c>
      <c r="E21" s="5">
        <f t="shared" si="27"/>
        <v>0</v>
      </c>
      <c r="F21" s="4" t="e">
        <f t="shared" si="35"/>
        <v>#DIV/0!</v>
      </c>
      <c r="G21" s="4" t="e">
        <f t="shared" si="36"/>
        <v>#DIV/0!</v>
      </c>
      <c r="H21" s="4" t="e">
        <f t="shared" si="37"/>
        <v>#DIV/0!</v>
      </c>
      <c r="I21" s="4">
        <f t="shared" si="38"/>
        <v>0</v>
      </c>
      <c r="J21" s="4">
        <f t="shared" si="38"/>
        <v>0</v>
      </c>
      <c r="O21">
        <v>0</v>
      </c>
      <c r="P21">
        <f>O21/1.2</f>
        <v>0</v>
      </c>
      <c r="Q21">
        <f t="shared" si="40"/>
        <v>0</v>
      </c>
      <c r="R21" s="2">
        <v>0</v>
      </c>
      <c r="S21" s="2"/>
    </row>
    <row r="22" spans="1:19" x14ac:dyDescent="0.25">
      <c r="A22" s="4"/>
      <c r="B22" s="4"/>
      <c r="C22" s="4"/>
      <c r="D22" s="4"/>
      <c r="E22" s="5"/>
      <c r="F22" s="4"/>
      <c r="G22" s="4"/>
      <c r="H22" s="4"/>
      <c r="I22" s="4"/>
      <c r="J22" s="4"/>
      <c r="R22" s="2"/>
      <c r="S22" s="2"/>
    </row>
    <row r="23" spans="1:19" s="10" customFormat="1" x14ac:dyDescent="0.25">
      <c r="F23" s="10" t="s">
        <v>90</v>
      </c>
    </row>
    <row r="24" spans="1:19" s="10" customFormat="1" x14ac:dyDescent="0.25">
      <c r="F24" s="10" t="s">
        <v>71</v>
      </c>
      <c r="G24" s="10">
        <v>1054</v>
      </c>
    </row>
    <row r="25" spans="1:19" s="10" customFormat="1" x14ac:dyDescent="0.25">
      <c r="F25" s="73" t="s">
        <v>87</v>
      </c>
      <c r="G25" s="10">
        <v>260</v>
      </c>
    </row>
    <row r="26" spans="1:19" s="10" customFormat="1" x14ac:dyDescent="0.25">
      <c r="F26" s="74" t="s">
        <v>89</v>
      </c>
      <c r="G26" s="10">
        <f>SUM(G24:G25)</f>
        <v>1314</v>
      </c>
      <c r="H26" s="10" t="s">
        <v>94</v>
      </c>
      <c r="I26" s="10">
        <v>759</v>
      </c>
      <c r="J26" s="10">
        <v>24500</v>
      </c>
      <c r="N26" s="10">
        <f>I26*J26</f>
        <v>18595500</v>
      </c>
    </row>
    <row r="27" spans="1:19" s="10" customFormat="1" x14ac:dyDescent="0.25">
      <c r="F27" s="57" t="s">
        <v>86</v>
      </c>
      <c r="G27" s="57">
        <v>759</v>
      </c>
      <c r="H27" s="10" t="s">
        <v>87</v>
      </c>
      <c r="I27" s="10">
        <v>125</v>
      </c>
      <c r="J27" s="10">
        <f>J26*0.5</f>
        <v>12250</v>
      </c>
      <c r="N27" s="10">
        <f>I27*J27</f>
        <v>1531250</v>
      </c>
      <c r="O27" s="10">
        <f>G27*30000</f>
        <v>22770000</v>
      </c>
    </row>
    <row r="28" spans="1:19" s="10" customFormat="1" x14ac:dyDescent="0.25">
      <c r="F28" s="57" t="s">
        <v>87</v>
      </c>
      <c r="G28" s="57">
        <v>251</v>
      </c>
      <c r="N28" s="10">
        <f>SUM(N26:N27)</f>
        <v>20126750</v>
      </c>
    </row>
    <row r="29" spans="1:19" s="10" customFormat="1" x14ac:dyDescent="0.25">
      <c r="C29" s="72" t="s">
        <v>75</v>
      </c>
      <c r="D29" s="72" t="s">
        <v>84</v>
      </c>
      <c r="F29" s="57" t="s">
        <v>88</v>
      </c>
      <c r="G29" s="57">
        <f>SUM(G27:G28)</f>
        <v>1010</v>
      </c>
      <c r="O29" s="10">
        <v>759</v>
      </c>
    </row>
    <row r="30" spans="1:19" s="10" customFormat="1" x14ac:dyDescent="0.25">
      <c r="C30" s="72" t="s">
        <v>1</v>
      </c>
      <c r="D30" s="72">
        <v>16500000</v>
      </c>
      <c r="F30" s="57" t="s">
        <v>72</v>
      </c>
      <c r="G30" s="57">
        <v>911</v>
      </c>
      <c r="H30" s="10">
        <f>G27*1.2</f>
        <v>910.8</v>
      </c>
      <c r="I30" s="10">
        <f>G30/G27</f>
        <v>1.2002635046113308</v>
      </c>
      <c r="O30" s="10">
        <f>251*0.5</f>
        <v>125.5</v>
      </c>
    </row>
    <row r="31" spans="1:19" s="10" customFormat="1" x14ac:dyDescent="0.25">
      <c r="F31" s="57" t="s">
        <v>73</v>
      </c>
      <c r="G31" s="57">
        <v>24000</v>
      </c>
      <c r="O31" s="10">
        <f>O29+O30</f>
        <v>884.5</v>
      </c>
    </row>
    <row r="32" spans="1:19" s="10" customFormat="1" x14ac:dyDescent="0.25">
      <c r="C32" s="75"/>
      <c r="D32" s="75"/>
      <c r="F32" s="75" t="s">
        <v>74</v>
      </c>
      <c r="G32" s="75">
        <f>G27*G31</f>
        <v>18216000</v>
      </c>
      <c r="H32" s="10">
        <f>G32/D30</f>
        <v>1.1040000000000001</v>
      </c>
      <c r="O32" s="10">
        <v>22500</v>
      </c>
    </row>
    <row r="33" spans="3:15" s="10" customFormat="1" x14ac:dyDescent="0.25">
      <c r="C33" s="75"/>
      <c r="D33" s="75"/>
      <c r="F33" s="75" t="s">
        <v>24</v>
      </c>
      <c r="G33" s="75">
        <f>G32*90%</f>
        <v>16394400</v>
      </c>
      <c r="O33" s="10">
        <f>O31*O32</f>
        <v>19901250</v>
      </c>
    </row>
    <row r="34" spans="3:15" s="10" customFormat="1" x14ac:dyDescent="0.25">
      <c r="C34" s="75"/>
      <c r="D34" s="75"/>
      <c r="F34" s="75" t="s">
        <v>25</v>
      </c>
      <c r="G34" s="75">
        <f>G32*80%</f>
        <v>14572800</v>
      </c>
    </row>
    <row r="35" spans="3:15" s="10" customFormat="1" x14ac:dyDescent="0.25">
      <c r="C35" s="75"/>
      <c r="D35" s="75"/>
    </row>
    <row r="36" spans="3:15" s="10" customFormat="1" x14ac:dyDescent="0.25">
      <c r="C36" s="75"/>
      <c r="D36" s="75"/>
    </row>
    <row r="37" spans="3:15" s="10" customFormat="1" x14ac:dyDescent="0.25"/>
    <row r="38" spans="3:15" s="10" customFormat="1" x14ac:dyDescent="0.25"/>
    <row r="39" spans="3:15" s="10" customFormat="1" x14ac:dyDescent="0.25"/>
    <row r="40" spans="3:15" s="10" customFormat="1" x14ac:dyDescent="0.25"/>
    <row r="41" spans="3:15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2024-03-19T05:01:50Z</cp:lastPrinted>
  <dcterms:created xsi:type="dcterms:W3CDTF">2018-02-17T10:36:41Z</dcterms:created>
  <dcterms:modified xsi:type="dcterms:W3CDTF">2024-03-19T08:15:12Z</dcterms:modified>
</cp:coreProperties>
</file>