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3" sheetId="41" r:id="rId4"/>
    <sheet name="Sheet4" sheetId="42" r:id="rId5"/>
    <sheet name="Sheet1" sheetId="49" r:id="rId6"/>
    <sheet name="Sheet2" sheetId="50" r:id="rId7"/>
    <sheet name="mb" sheetId="4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/>
  <c r="E28" s="1"/>
  <c r="F23" i="50" l="1"/>
  <c r="E23"/>
  <c r="G20" i="49"/>
  <c r="F20"/>
  <c r="H27" i="42"/>
  <c r="E26" i="41"/>
  <c r="G52" i="48"/>
  <c r="F52"/>
  <c r="F50"/>
  <c r="F51"/>
  <c r="F49"/>
  <c r="G45"/>
  <c r="G44"/>
  <c r="G36"/>
  <c r="G37"/>
  <c r="G38"/>
  <c r="G39"/>
  <c r="G40"/>
  <c r="G41"/>
  <c r="G42"/>
  <c r="G43"/>
  <c r="G35"/>
  <c r="G33"/>
  <c r="G27"/>
  <c r="G28"/>
  <c r="G29"/>
  <c r="G30"/>
  <c r="G31"/>
  <c r="G32"/>
  <c r="G26"/>
  <c r="C18" i="25" l="1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<sst xmlns="http://schemas.openxmlformats.org/spreadsheetml/2006/main" count="97" uniqueCount="76">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</sst>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5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5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3</xdr:row>
      <xdr:rowOff>112059</xdr:rowOff>
    </xdr:from>
    <xdr:to>
      <xdr:col>10</xdr:col>
      <xdr:colOff>215380</xdr:colOff>
      <xdr:row>22</xdr:row>
      <xdr:rowOff>151429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4" y="683559"/>
          <a:ext cx="5706262" cy="3658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481853</xdr:colOff>
      <xdr:row>0</xdr:row>
      <xdr:rowOff>0</xdr:rowOff>
    </xdr:from>
    <xdr:to>
      <xdr:col>10</xdr:col>
      <xdr:colOff>164092</xdr:colOff>
      <xdr:row>20</xdr:row>
      <xdr:rowOff>137795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1853" y="0"/>
          <a:ext cx="5733415" cy="394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10</xdr:col>
      <xdr:colOff>285115</xdr:colOff>
      <xdr:row>17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7700" y="0"/>
          <a:ext cx="5733415" cy="3314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10</xdr:col>
      <xdr:colOff>294640</xdr:colOff>
      <xdr:row>20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" y="0"/>
          <a:ext cx="5733415" cy="38709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>
      <c r="A2" s="59"/>
      <c r="B2" s="59"/>
      <c r="C2" s="59"/>
      <c r="D2" s="59">
        <f>40700*0.05</f>
        <v>2035</v>
      </c>
      <c r="E2" s="55">
        <f>C3+D2</f>
        <v>36535</v>
      </c>
      <c r="F2" s="59"/>
      <c r="G2" s="104" t="s">
        <v>56</v>
      </c>
      <c r="H2" s="105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>
      <c r="A3" s="59"/>
      <c r="B3" s="35" t="s">
        <v>47</v>
      </c>
      <c r="C3" s="46">
        <v>34500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>
      <c r="A5" s="59"/>
      <c r="B5" s="35" t="s">
        <v>61</v>
      </c>
      <c r="C5" s="50">
        <f>C3+C4</f>
        <v>34500</v>
      </c>
      <c r="D5" s="51" t="s">
        <v>49</v>
      </c>
      <c r="E5" s="52">
        <f>ROUND(C5/10.764,0)</f>
        <v>3205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>
      <c r="A6" s="59"/>
      <c r="B6" s="35" t="s">
        <v>62</v>
      </c>
      <c r="C6" s="46">
        <v>13500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>
      <c r="A7" s="59"/>
      <c r="B7" s="35" t="s">
        <v>63</v>
      </c>
      <c r="C7" s="50">
        <f>C5-C6</f>
        <v>21000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>
      <c r="A9" s="59"/>
      <c r="B9" s="53" t="s">
        <v>65</v>
      </c>
      <c r="C9" s="59"/>
      <c r="D9" s="50">
        <f>ROUND(C7*D8,0)</f>
        <v>21000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>
      <c r="A10" s="59"/>
      <c r="B10" s="35" t="s">
        <v>66</v>
      </c>
      <c r="C10" s="50">
        <f>C6+D9</f>
        <v>34500</v>
      </c>
      <c r="D10" s="51" t="s">
        <v>49</v>
      </c>
      <c r="E10" s="52">
        <f>ROUND(C10/10.764,0)</f>
        <v>3205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>
      <c r="A13" s="59"/>
      <c r="B13" s="41" t="s">
        <v>52</v>
      </c>
      <c r="C13" s="56">
        <v>2024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>
      <c r="A14" s="59"/>
      <c r="B14" s="41" t="s">
        <v>53</v>
      </c>
      <c r="C14" s="56">
        <f>C12-C13</f>
        <v>0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>
      <c r="A15" s="59"/>
      <c r="B15" s="96" t="s">
        <v>67</v>
      </c>
      <c r="C15" s="41">
        <f>60-C14</f>
        <v>60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>
      <c r="A16" s="59"/>
      <c r="B16" s="59"/>
      <c r="C16" s="59">
        <v>778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>
      <c r="A17" s="59"/>
      <c r="B17" s="59"/>
      <c r="C17" s="55">
        <f>E10*C16</f>
        <v>2493490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>
      <c r="A18" s="59"/>
      <c r="B18" s="59"/>
      <c r="C18" s="55">
        <f>C16*2000</f>
        <v>1556000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6"/>
      <c r="L1" s="106"/>
      <c r="M1" s="106"/>
      <c r="N1" s="106"/>
      <c r="O1" s="106"/>
      <c r="P1" s="106"/>
      <c r="Q1" s="106"/>
      <c r="R1" s="106"/>
    </row>
    <row r="2" spans="1:23" ht="16.5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>
      <c r="L31" s="59"/>
      <c r="M31" s="59"/>
      <c r="N31" s="59"/>
    </row>
    <row r="32" spans="1:21">
      <c r="L32" s="59"/>
      <c r="M32" s="59"/>
      <c r="N32" s="59"/>
    </row>
    <row r="33" spans="12:17">
      <c r="L33" s="59"/>
      <c r="M33" s="59"/>
      <c r="N33" s="59"/>
      <c r="P33" s="48"/>
      <c r="Q33" s="48"/>
    </row>
    <row r="34" spans="12:17">
      <c r="M34" s="2"/>
    </row>
    <row r="35" spans="12:17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>
      <c r="A1" s="5"/>
      <c r="B1" s="6"/>
      <c r="C1" s="7"/>
      <c r="D1" s="8"/>
      <c r="F1" s="62"/>
      <c r="G1" s="62"/>
    </row>
    <row r="2" spans="1:8">
      <c r="A2" s="9"/>
      <c r="D2" s="11"/>
      <c r="F2" s="62"/>
      <c r="G2" s="62"/>
    </row>
    <row r="3" spans="1:8">
      <c r="A3" s="9" t="s">
        <v>1</v>
      </c>
      <c r="B3" s="13"/>
      <c r="C3" s="14">
        <v>5400</v>
      </c>
      <c r="D3" s="15" t="s">
        <v>74</v>
      </c>
      <c r="F3" s="62"/>
      <c r="G3" s="62"/>
      <c r="H3" s="12"/>
    </row>
    <row r="4" spans="1:8" ht="30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>
      <c r="A5" s="9" t="s">
        <v>3</v>
      </c>
      <c r="B5" s="13"/>
      <c r="C5" s="14">
        <f>C3-C4</f>
        <v>3400</v>
      </c>
      <c r="D5" s="17"/>
      <c r="F5" s="62"/>
      <c r="G5" s="62"/>
      <c r="H5" s="58"/>
    </row>
    <row r="6" spans="1:8">
      <c r="A6" s="9" t="s">
        <v>4</v>
      </c>
      <c r="B6" s="13"/>
      <c r="C6" s="14">
        <f>C4</f>
        <v>2000</v>
      </c>
      <c r="D6" s="17"/>
      <c r="F6" s="62"/>
      <c r="G6" s="62"/>
    </row>
    <row r="7" spans="1:8">
      <c r="A7" s="9" t="s">
        <v>5</v>
      </c>
      <c r="B7" s="18"/>
      <c r="C7" s="19">
        <v>0</v>
      </c>
      <c r="D7" s="19"/>
      <c r="F7" s="62"/>
      <c r="G7" s="62"/>
    </row>
    <row r="8" spans="1:8">
      <c r="A8" s="9" t="s">
        <v>6</v>
      </c>
      <c r="B8" s="18"/>
      <c r="C8" s="19">
        <v>0</v>
      </c>
      <c r="D8" s="19"/>
      <c r="F8" s="62"/>
      <c r="G8" s="62"/>
    </row>
    <row r="9" spans="1:8">
      <c r="A9" s="9" t="s">
        <v>7</v>
      </c>
      <c r="B9" s="18"/>
      <c r="C9" s="19">
        <v>60</v>
      </c>
      <c r="D9" s="19"/>
      <c r="F9" s="102"/>
      <c r="G9" s="62"/>
    </row>
    <row r="10" spans="1:8" ht="30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>
      <c r="A11" s="9"/>
      <c r="B11" s="20"/>
      <c r="C11" s="21">
        <f>C10%</f>
        <v>0</v>
      </c>
      <c r="D11" s="21"/>
      <c r="F11" s="62"/>
      <c r="G11" s="62"/>
    </row>
    <row r="12" spans="1:8">
      <c r="A12" s="9" t="s">
        <v>9</v>
      </c>
      <c r="B12" s="13"/>
      <c r="C12" s="14">
        <f>C6*C11</f>
        <v>0</v>
      </c>
      <c r="D12" s="17"/>
      <c r="F12" s="62"/>
      <c r="G12" s="62"/>
    </row>
    <row r="13" spans="1:8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>
      <c r="A14" s="9" t="s">
        <v>3</v>
      </c>
      <c r="B14" s="13"/>
      <c r="C14" s="14">
        <f>C5</f>
        <v>3400</v>
      </c>
      <c r="D14" s="17"/>
      <c r="F14" s="62"/>
      <c r="G14" s="62"/>
    </row>
    <row r="15" spans="1:8">
      <c r="B15" s="13"/>
      <c r="C15" s="14"/>
      <c r="D15" s="17"/>
      <c r="F15" s="62"/>
      <c r="G15" s="62"/>
    </row>
    <row r="16" spans="1:8">
      <c r="A16" s="22" t="s">
        <v>11</v>
      </c>
      <c r="B16" s="23"/>
      <c r="C16" s="15">
        <f>C14+C13</f>
        <v>5400</v>
      </c>
      <c r="D16" s="15"/>
      <c r="E16" s="55"/>
      <c r="F16" s="62"/>
      <c r="G16" s="62"/>
    </row>
    <row r="17" spans="1:7">
      <c r="B17" s="18"/>
      <c r="C17" s="19"/>
      <c r="D17" s="19"/>
      <c r="F17" s="62"/>
      <c r="G17" s="62"/>
    </row>
    <row r="18" spans="1:7" ht="16.5">
      <c r="A18" s="22" t="s">
        <v>75</v>
      </c>
      <c r="B18" s="3"/>
      <c r="C18" s="60">
        <v>648</v>
      </c>
      <c r="D18" s="60"/>
      <c r="E18" s="61"/>
      <c r="F18" s="62"/>
      <c r="G18" s="62"/>
    </row>
    <row r="19" spans="1:7">
      <c r="A19" s="9"/>
      <c r="B19" s="2"/>
      <c r="C19" s="24">
        <f>C18*C16</f>
        <v>3499200</v>
      </c>
      <c r="D19" s="62" t="s">
        <v>54</v>
      </c>
      <c r="E19" s="24"/>
      <c r="F19" s="62"/>
      <c r="G19" s="62"/>
    </row>
    <row r="20" spans="1:7">
      <c r="A20" s="9"/>
      <c r="B20" s="55">
        <f>C20*0.8</f>
        <v>2659392</v>
      </c>
      <c r="C20" s="25">
        <f>C19*95%</f>
        <v>3324240</v>
      </c>
      <c r="D20" s="62" t="s">
        <v>12</v>
      </c>
      <c r="E20" s="25"/>
      <c r="F20" s="62"/>
      <c r="G20" s="62"/>
    </row>
    <row r="21" spans="1:7">
      <c r="A21" s="9"/>
      <c r="C21" s="25">
        <f>C19*80%</f>
        <v>2799360</v>
      </c>
      <c r="D21" s="62" t="s">
        <v>13</v>
      </c>
      <c r="E21" s="25"/>
      <c r="F21" s="62"/>
      <c r="G21" s="62"/>
    </row>
    <row r="22" spans="1:7">
      <c r="A22" s="9"/>
      <c r="F22" s="62"/>
      <c r="G22" s="62"/>
    </row>
    <row r="23" spans="1:7">
      <c r="A23" s="26" t="s">
        <v>14</v>
      </c>
      <c r="B23" s="27"/>
      <c r="C23" s="28">
        <f>C4*C18</f>
        <v>1296000</v>
      </c>
      <c r="D23" s="28">
        <f>D4*D18</f>
        <v>0</v>
      </c>
    </row>
    <row r="24" spans="1:7">
      <c r="A24" s="9" t="s">
        <v>15</v>
      </c>
    </row>
    <row r="25" spans="1:7">
      <c r="A25" s="29" t="s">
        <v>16</v>
      </c>
      <c r="B25" s="10"/>
      <c r="C25" s="25">
        <f>C19*0.025/12</f>
        <v>7290</v>
      </c>
      <c r="D25" s="25"/>
    </row>
    <row r="26" spans="1:7">
      <c r="C26" s="25"/>
      <c r="D26" s="25"/>
    </row>
    <row r="27" spans="1:7">
      <c r="C27" s="25"/>
      <c r="D27" s="25"/>
    </row>
    <row r="28" spans="1:7">
      <c r="C28">
        <v>91.04</v>
      </c>
      <c r="D28" s="103">
        <f>C28*10.764</f>
        <v>979.95456000000001</v>
      </c>
      <c r="E28" s="102">
        <f>D28*1.2</f>
        <v>1175.9454719999999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0"/>
    </row>
    <row r="59" spans="1:1" ht="15.75">
      <c r="A59" s="31"/>
    </row>
    <row r="60" spans="1:1" ht="15.75">
      <c r="A60" s="31"/>
    </row>
    <row r="61" spans="1:1" ht="15.75">
      <c r="A61" s="31"/>
    </row>
    <row r="62" spans="1:1" ht="15.75">
      <c r="A62" s="31"/>
    </row>
    <row r="63" spans="1:1" ht="15.75">
      <c r="A63" s="31"/>
    </row>
    <row r="64" spans="1:1" ht="15.75">
      <c r="A64" s="31"/>
    </row>
    <row r="65" spans="1:1" ht="15.75">
      <c r="A65" s="31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E25:E26"/>
  <sheetViews>
    <sheetView topLeftCell="A4" zoomScale="85" zoomScaleNormal="85" workbookViewId="0">
      <selection activeCell="J28" sqref="J28"/>
    </sheetView>
  </sheetViews>
  <sheetFormatPr defaultRowHeight="15"/>
  <sheetData>
    <row r="25" spans="5:5">
      <c r="E25">
        <v>4600000</v>
      </c>
    </row>
    <row r="26" spans="5:5">
      <c r="E26">
        <f>E25/675</f>
        <v>6814.8148148148148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H26:H27"/>
  <sheetViews>
    <sheetView zoomScale="85" zoomScaleNormal="85" workbookViewId="0">
      <selection activeCell="H23" sqref="H23"/>
    </sheetView>
  </sheetViews>
  <sheetFormatPr defaultRowHeight="15"/>
  <sheetData>
    <row r="26" spans="8:8">
      <c r="H26">
        <v>6500000</v>
      </c>
    </row>
    <row r="27" spans="8:8">
      <c r="H27">
        <f>H26/1000</f>
        <v>6500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F19:G20"/>
  <sheetViews>
    <sheetView workbookViewId="0">
      <selection activeCell="I21" sqref="I21"/>
    </sheetView>
  </sheetViews>
  <sheetFormatPr defaultRowHeight="15"/>
  <sheetData>
    <row r="19" spans="6:7">
      <c r="F19">
        <v>6000000</v>
      </c>
    </row>
    <row r="20" spans="6:7">
      <c r="F20">
        <f>F19/1600</f>
        <v>3750</v>
      </c>
      <c r="G20">
        <f>F20*1.35</f>
        <v>5062.5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E22:F23"/>
  <sheetViews>
    <sheetView topLeftCell="A4" workbookViewId="0">
      <selection activeCell="F24" sqref="F24"/>
    </sheetView>
  </sheetViews>
  <sheetFormatPr defaultRowHeight="15"/>
  <sheetData>
    <row r="22" spans="5:6">
      <c r="E22">
        <v>6500000</v>
      </c>
    </row>
    <row r="23" spans="5:6">
      <c r="E23">
        <f>E22/1300</f>
        <v>5000</v>
      </c>
      <c r="F23">
        <f>E23*1.35</f>
        <v>6750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E5:G52"/>
  <sheetViews>
    <sheetView topLeftCell="A43" zoomScale="115" zoomScaleNormal="115" workbookViewId="0">
      <selection activeCell="G57" sqref="G57"/>
    </sheetView>
  </sheetViews>
  <sheetFormatPr defaultRowHeight="15"/>
  <sheetData>
    <row r="5" spans="7:7">
      <c r="G5" s="59"/>
    </row>
    <row r="6" spans="7:7">
      <c r="G6" s="59"/>
    </row>
    <row r="7" spans="7:7">
      <c r="G7" s="59"/>
    </row>
    <row r="8" spans="7:7">
      <c r="G8" s="59"/>
    </row>
    <row r="9" spans="7:7">
      <c r="G9" s="102"/>
    </row>
    <row r="12" spans="7:7">
      <c r="G12" s="59"/>
    </row>
    <row r="13" spans="7:7">
      <c r="G13" s="59"/>
    </row>
    <row r="14" spans="7:7">
      <c r="G14" s="59"/>
    </row>
    <row r="15" spans="7:7">
      <c r="G15" s="59"/>
    </row>
    <row r="16" spans="7:7">
      <c r="G16" s="102"/>
    </row>
    <row r="20" spans="5:7">
      <c r="G20" s="59"/>
    </row>
    <row r="26" spans="5:7">
      <c r="E26">
        <v>14</v>
      </c>
      <c r="F26">
        <v>12</v>
      </c>
      <c r="G26">
        <f>F26*E26</f>
        <v>168</v>
      </c>
    </row>
    <row r="27" spans="5:7">
      <c r="E27">
        <v>12</v>
      </c>
      <c r="F27">
        <v>9</v>
      </c>
      <c r="G27" s="59">
        <f t="shared" ref="G27:G32" si="0">F27*E27</f>
        <v>108</v>
      </c>
    </row>
    <row r="28" spans="5:7">
      <c r="E28">
        <v>6</v>
      </c>
      <c r="F28">
        <v>2</v>
      </c>
      <c r="G28" s="59">
        <f t="shared" si="0"/>
        <v>12</v>
      </c>
    </row>
    <row r="29" spans="5:7">
      <c r="E29">
        <v>12</v>
      </c>
      <c r="F29">
        <v>3</v>
      </c>
      <c r="G29" s="59">
        <f t="shared" si="0"/>
        <v>36</v>
      </c>
    </row>
    <row r="30" spans="5:7">
      <c r="E30">
        <v>4</v>
      </c>
      <c r="F30">
        <v>4</v>
      </c>
      <c r="G30" s="59">
        <f t="shared" si="0"/>
        <v>16</v>
      </c>
    </row>
    <row r="31" spans="5:7">
      <c r="E31">
        <v>8.4</v>
      </c>
      <c r="F31">
        <v>6</v>
      </c>
      <c r="G31" s="59">
        <f t="shared" si="0"/>
        <v>50.400000000000006</v>
      </c>
    </row>
    <row r="32" spans="5:7">
      <c r="E32">
        <v>12</v>
      </c>
      <c r="F32">
        <v>7</v>
      </c>
      <c r="G32" s="59">
        <f t="shared" si="0"/>
        <v>84</v>
      </c>
    </row>
    <row r="33" spans="5:7">
      <c r="G33" s="102">
        <f>SUM(G26:G32)</f>
        <v>474.4</v>
      </c>
    </row>
    <row r="35" spans="5:7">
      <c r="E35">
        <v>12</v>
      </c>
      <c r="F35" s="103">
        <v>9</v>
      </c>
      <c r="G35">
        <f>F35*E35</f>
        <v>108</v>
      </c>
    </row>
    <row r="36" spans="5:7">
      <c r="E36">
        <v>14</v>
      </c>
      <c r="F36">
        <v>12</v>
      </c>
      <c r="G36" s="59">
        <f t="shared" ref="G36:G43" si="1">F36*E36</f>
        <v>168</v>
      </c>
    </row>
    <row r="37" spans="5:7">
      <c r="E37">
        <v>12</v>
      </c>
      <c r="F37">
        <v>12</v>
      </c>
      <c r="G37" s="59">
        <f t="shared" si="1"/>
        <v>144</v>
      </c>
    </row>
    <row r="38" spans="5:7">
      <c r="E38">
        <v>7.4</v>
      </c>
      <c r="F38">
        <v>4</v>
      </c>
      <c r="G38" s="59">
        <f t="shared" si="1"/>
        <v>29.6</v>
      </c>
    </row>
    <row r="39" spans="5:7">
      <c r="E39">
        <v>7.3</v>
      </c>
      <c r="F39">
        <v>4</v>
      </c>
      <c r="G39" s="59">
        <f t="shared" si="1"/>
        <v>29.2</v>
      </c>
    </row>
    <row r="40" spans="5:7">
      <c r="E40">
        <v>6.3</v>
      </c>
      <c r="F40">
        <v>5.0999999999999996</v>
      </c>
      <c r="G40" s="59">
        <f t="shared" si="1"/>
        <v>32.129999999999995</v>
      </c>
    </row>
    <row r="41" spans="5:7">
      <c r="E41">
        <v>4</v>
      </c>
      <c r="F41">
        <v>3.4</v>
      </c>
      <c r="G41" s="59">
        <f t="shared" si="1"/>
        <v>13.6</v>
      </c>
    </row>
    <row r="42" spans="5:7">
      <c r="E42">
        <v>6.7</v>
      </c>
      <c r="F42">
        <v>3.3</v>
      </c>
      <c r="G42" s="59">
        <f t="shared" si="1"/>
        <v>22.11</v>
      </c>
    </row>
    <row r="43" spans="5:7">
      <c r="E43">
        <v>12</v>
      </c>
      <c r="F43">
        <v>5</v>
      </c>
      <c r="G43" s="59">
        <f t="shared" si="1"/>
        <v>60</v>
      </c>
    </row>
    <row r="44" spans="5:7">
      <c r="G44">
        <f>SUM(G35:G43)</f>
        <v>606.64</v>
      </c>
    </row>
    <row r="45" spans="5:7">
      <c r="G45" s="102">
        <f>G33+G44</f>
        <v>1081.04</v>
      </c>
    </row>
    <row r="49" spans="5:7">
      <c r="E49">
        <v>42.83</v>
      </c>
      <c r="F49" s="102">
        <f>E49*10.764</f>
        <v>461.02211999999997</v>
      </c>
    </row>
    <row r="50" spans="5:7">
      <c r="E50">
        <v>3.35</v>
      </c>
      <c r="F50" s="102">
        <f t="shared" ref="F50:F51" si="2">E50*10.764</f>
        <v>36.059399999999997</v>
      </c>
    </row>
    <row r="51" spans="5:7">
      <c r="E51">
        <v>46.01</v>
      </c>
      <c r="F51" s="102">
        <f t="shared" si="2"/>
        <v>495.25163999999995</v>
      </c>
    </row>
    <row r="52" spans="5:7">
      <c r="F52" s="102">
        <f>SUM(F49:F51)</f>
        <v>992.33315999999991</v>
      </c>
      <c r="G52" s="102">
        <f>F52*1.2</f>
        <v>1190.7997919999998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Sheet3</vt:lpstr>
      <vt:lpstr>Sheet4</vt:lpstr>
      <vt:lpstr>Sheet1</vt:lpstr>
      <vt:lpstr>Sheet2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2024-03-15T07:12:55Z</dcterms:modified>
</cp:coreProperties>
</file>