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rch 2024\AMIT JANA - Cosmos\"/>
    </mc:Choice>
  </mc:AlternateContent>
  <xr:revisionPtr revIDLastSave="0" documentId="13_ncr:1_{8CD46D44-EF53-41FB-A176-F125EA5A9909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V42" i="4" l="1"/>
  <c r="F63" i="4"/>
  <c r="F64" i="4"/>
  <c r="F61" i="4"/>
  <c r="F62" i="4"/>
  <c r="F60" i="4"/>
  <c r="P21" i="4" l="1"/>
  <c r="F54" i="4" l="1"/>
  <c r="F47" i="4"/>
  <c r="F48" i="4"/>
  <c r="F49" i="4"/>
  <c r="F50" i="4"/>
  <c r="F51" i="4"/>
  <c r="F46" i="4"/>
  <c r="F52" i="4" s="1"/>
  <c r="F55" i="4" s="1"/>
  <c r="P23" i="4" l="1"/>
  <c r="Q23" i="4" s="1"/>
  <c r="B23" i="4" s="1"/>
  <c r="C23" i="4" s="1"/>
  <c r="D23" i="4" s="1"/>
  <c r="J23" i="4"/>
  <c r="I23" i="4"/>
  <c r="E23" i="4"/>
  <c r="H23" i="4" s="1"/>
  <c r="A23" i="4"/>
  <c r="P22" i="4"/>
  <c r="Q22" i="4" s="1"/>
  <c r="B22" i="4" s="1"/>
  <c r="C22" i="4" s="1"/>
  <c r="D22" i="4" s="1"/>
  <c r="J22" i="4"/>
  <c r="I22" i="4"/>
  <c r="E22" i="4"/>
  <c r="A22" i="4"/>
  <c r="Q21" i="4"/>
  <c r="B21" i="4" s="1"/>
  <c r="C21" i="4" s="1"/>
  <c r="D21" i="4" s="1"/>
  <c r="J21" i="4"/>
  <c r="I21" i="4"/>
  <c r="E21" i="4"/>
  <c r="A21" i="4"/>
  <c r="P20" i="4"/>
  <c r="B20" i="4" s="1"/>
  <c r="C20" i="4" s="1"/>
  <c r="D20" i="4" s="1"/>
  <c r="J20" i="4"/>
  <c r="I20" i="4"/>
  <c r="E20" i="4"/>
  <c r="A20" i="4"/>
  <c r="P9" i="4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H20" i="4" l="1"/>
  <c r="H21" i="4"/>
  <c r="H22" i="4"/>
  <c r="F20" i="4"/>
  <c r="F21" i="4"/>
  <c r="F22" i="4"/>
  <c r="F23" i="4"/>
  <c r="G20" i="4"/>
  <c r="G21" i="4"/>
  <c r="G22" i="4"/>
  <c r="G23" i="4"/>
  <c r="H7" i="4"/>
  <c r="H8" i="4"/>
  <c r="F8" i="4"/>
  <c r="F9" i="4"/>
  <c r="G7" i="4"/>
  <c r="G8" i="4"/>
  <c r="G9" i="4"/>
  <c r="F7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6" i="4"/>
  <c r="Q6" i="4" s="1"/>
  <c r="B6" i="4" s="1"/>
  <c r="C6" i="4" s="1"/>
  <c r="D6" i="4" s="1"/>
  <c r="J6" i="4"/>
  <c r="I6" i="4"/>
  <c r="E6" i="4"/>
  <c r="A6" i="4"/>
  <c r="P31" i="4"/>
  <c r="Q31" i="4" s="1"/>
  <c r="B31" i="4" s="1"/>
  <c r="C31" i="4" s="1"/>
  <c r="D31" i="4" s="1"/>
  <c r="J31" i="4"/>
  <c r="I31" i="4"/>
  <c r="E31" i="4"/>
  <c r="A31" i="4"/>
  <c r="P30" i="4"/>
  <c r="Q30" i="4" s="1"/>
  <c r="B30" i="4" s="1"/>
  <c r="C30" i="4" s="1"/>
  <c r="D30" i="4" s="1"/>
  <c r="J30" i="4"/>
  <c r="I30" i="4"/>
  <c r="E30" i="4"/>
  <c r="A30" i="4"/>
  <c r="P29" i="4"/>
  <c r="Q29" i="4" s="1"/>
  <c r="B29" i="4" s="1"/>
  <c r="C29" i="4" s="1"/>
  <c r="D29" i="4" s="1"/>
  <c r="J29" i="4"/>
  <c r="I29" i="4"/>
  <c r="E29" i="4"/>
  <c r="A29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Q12" i="4" s="1"/>
  <c r="B12" i="4" s="1"/>
  <c r="C12" i="4" s="1"/>
  <c r="D12" i="4" s="1"/>
  <c r="J12" i="4"/>
  <c r="I12" i="4"/>
  <c r="E12" i="4"/>
  <c r="A12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Q3" i="4"/>
  <c r="B3" i="4" s="1"/>
  <c r="C3" i="4" s="1"/>
  <c r="D3" i="4" s="1"/>
  <c r="J3" i="4"/>
  <c r="I3" i="4"/>
  <c r="E3" i="4"/>
  <c r="A3" i="4"/>
  <c r="H4" i="4" l="1"/>
  <c r="H14" i="4"/>
  <c r="H18" i="4"/>
  <c r="H26" i="4"/>
  <c r="H11" i="4"/>
  <c r="H16" i="4"/>
  <c r="H19" i="4"/>
  <c r="H27" i="4"/>
  <c r="H31" i="4"/>
  <c r="H6" i="4"/>
  <c r="H10" i="4"/>
  <c r="F6" i="4"/>
  <c r="F10" i="4"/>
  <c r="F11" i="4"/>
  <c r="G10" i="4"/>
  <c r="G11" i="4"/>
  <c r="G6" i="4"/>
  <c r="H24" i="4"/>
  <c r="H28" i="4"/>
  <c r="H17" i="4"/>
  <c r="H25" i="4"/>
  <c r="H29" i="4"/>
  <c r="H30" i="4"/>
  <c r="F16" i="4"/>
  <c r="F17" i="4"/>
  <c r="F19" i="4"/>
  <c r="F25" i="4"/>
  <c r="F27" i="4"/>
  <c r="F28" i="4"/>
  <c r="F30" i="4"/>
  <c r="G16" i="4"/>
  <c r="G17" i="4"/>
  <c r="G18" i="4"/>
  <c r="G19" i="4"/>
  <c r="G24" i="4"/>
  <c r="G25" i="4"/>
  <c r="G26" i="4"/>
  <c r="G27" i="4"/>
  <c r="G28" i="4"/>
  <c r="G29" i="4"/>
  <c r="G30" i="4"/>
  <c r="G31" i="4"/>
  <c r="F18" i="4"/>
  <c r="F24" i="4"/>
  <c r="F26" i="4"/>
  <c r="F29" i="4"/>
  <c r="F31" i="4"/>
  <c r="H3" i="4"/>
  <c r="H5" i="4"/>
  <c r="H12" i="4"/>
  <c r="H13" i="4"/>
  <c r="F3" i="4"/>
  <c r="F4" i="4"/>
  <c r="F13" i="4"/>
  <c r="F14" i="4"/>
  <c r="F5" i="4"/>
  <c r="F12" i="4"/>
  <c r="G3" i="4"/>
  <c r="G12" i="4"/>
  <c r="G13" i="4"/>
  <c r="G4" i="4"/>
  <c r="G5" i="4"/>
  <c r="G14" i="4"/>
  <c r="V51" i="4"/>
  <c r="V45" i="4"/>
  <c r="V40" i="4"/>
  <c r="V41" i="4" s="1"/>
  <c r="V46" i="4" l="1"/>
  <c r="V47" i="4" s="1"/>
  <c r="V48" i="4" s="1"/>
  <c r="V52" i="4" s="1"/>
  <c r="V53" i="4" l="1"/>
  <c r="V55" i="4"/>
  <c r="V54" i="4"/>
  <c r="R47" i="4"/>
  <c r="S47" i="4" l="1"/>
  <c r="S48" i="4" s="1"/>
  <c r="S50" i="4" s="1"/>
  <c r="S49" i="4" l="1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<sst xmlns="http://schemas.openxmlformats.org/spreadsheetml/2006/main" count="50" uniqueCount="44">
  <si>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</si>
  <si>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</si>
  <si>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</si>
  <si>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</si>
  <si>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</si>
  <si>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</si>
  <si>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</si>
  <si>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</si>
  <si>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</si>
  <si>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</si>
  <si>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</si>
  <si>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</si>
  <si>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</si>
  <si>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</si>
  <si>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</si>
  <si>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</si>
  <si>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</si>
  <si>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</si>
  <si>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</si>
  <si>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</si>
  <si>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</si>
  <si>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</si>
  <si>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</si>
  <si>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As per OC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</si>
  <si>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</si>
  <si>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</si>
  <si>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</si>
  <si>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</si>
  <si>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</si>
  <si>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</si>
  <si>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</si>
  <si>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</si>
  <si>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</si>
  <si>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</si>
  <si>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</si>
  <si>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</si>
  <si>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</si>
  <si>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Cosmos Bank ( Veera Desai Road Andheri (West) Branch ) - AMIT JANA</t>
  </si>
  <si>
    <t>Agree BUA</t>
  </si>
  <si>
    <t xml:space="preserve">Measured CA = 289 sq. ft + 27 sq.ft Balcony i.e Total: 316 sq. ft AND Agreement BUA = 309 sq. ft. Please provide approved plan for the area confirmation </t>
  </si>
  <si>
    <t>Measured CA</t>
  </si>
  <si>
    <t xml:space="preserve">                             </t>
  </si>
  <si>
    <t>FB</t>
  </si>
  <si>
    <t>Sale 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</si>
</sst>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43" fontId="9" fillId="0" borderId="0" xfId="0" applyNumberFormat="1" applyFont="1" applyFill="1"/>
    <xf numFmtId="43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164" fontId="14" fillId="0" borderId="0" xfId="0" applyNumberFormat="1" applyFon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4" xfId="0" applyFont="1" applyBorder="1"/>
    <xf numFmtId="0" fontId="13" fillId="0" borderId="4" xfId="1" applyNumberFormat="1" applyFont="1" applyFill="1" applyBorder="1"/>
    <xf numFmtId="43" fontId="0" fillId="0" borderId="4" xfId="0" applyNumberFormat="1" applyFont="1" applyBorder="1"/>
    <xf numFmtId="0" fontId="16" fillId="3" borderId="4" xfId="0" applyFont="1" applyFill="1" applyBorder="1"/>
    <xf numFmtId="43" fontId="2" fillId="3" borderId="4" xfId="0" applyNumberFormat="1" applyFont="1" applyFill="1" applyBorder="1"/>
    <xf numFmtId="43" fontId="16" fillId="3" borderId="4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561975</xdr:colOff>
      <xdr:row>17</xdr:row>
      <xdr:rowOff>166246</xdr:rowOff>
    </xdr:from>
    <xdr:to>
      <xdr:col>23</xdr:col>
      <xdr:colOff>838200</xdr:colOff>
      <xdr:row>34</xdr:row>
      <xdr:rowOff>153362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4FF0F7-456C-4F9D-80F6-8634B3E03F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49150" y="4585846"/>
          <a:ext cx="5076825" cy="31017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507363</xdr:colOff>
      <xdr:row>48</xdr:row>
      <xdr:rowOff>153634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2AD0DC-0F15-4A5E-8F9B-78797730D9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85763" cy="884043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583574</xdr:colOff>
      <xdr:row>52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E83E3A-44D9-4D97-85E2-6753691998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61974" cy="89261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545468</xdr:colOff>
      <xdr:row>48</xdr:row>
      <xdr:rowOff>67934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DE65A3-3F7E-4630-8420-8C8C61D5BF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23868" cy="902143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450205</xdr:colOff>
      <xdr:row>49</xdr:row>
      <xdr:rowOff>172704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79014F-06F0-4F93-9EED-A0BC79E6D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28605" cy="898332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574047</xdr:colOff>
      <xdr:row>54</xdr:row>
      <xdr:rowOff>106039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11F91E-FEDC-493A-B32F-AAFD9AF8A5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52447" cy="905953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36</xdr:col>
      <xdr:colOff>2553</xdr:colOff>
      <xdr:row>46</xdr:row>
      <xdr:rowOff>106013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DC5460-CB32-457F-9D63-0DC1D70FC6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90553" cy="886901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459731</xdr:colOff>
      <xdr:row>35</xdr:row>
      <xdr:rowOff>86641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4DC83B-53FA-40A8-8CD6-9257B7B39A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38131" cy="656364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497837</xdr:colOff>
      <xdr:row>36</xdr:row>
      <xdr:rowOff>124773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CC127F-C5A8-4B6D-B555-7736A114EE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76237" cy="679227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440679</xdr:colOff>
      <xdr:row>36</xdr:row>
      <xdr:rowOff>77141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B4101D-57C8-4841-A912-5E7CEFA78D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19079" cy="67446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4"/>
  <sheetViews>
    <sheetView tabSelected="1" topLeftCell="A34" zoomScaleNormal="100" workbookViewId="0">
      <selection activeCell="P45" sqref="P4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7.5703125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43" t="s">
        <v>35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336.66666666666669</v>
      </c>
      <c r="C3" s="4">
        <f>B3*1.2</f>
        <v>404</v>
      </c>
      <c r="D3" s="4">
        <f t="shared" ref="D3:D14" si="2">C3*1.2</f>
        <v>484.79999999999995</v>
      </c>
      <c r="E3" s="5">
        <f t="shared" ref="E3:E14" si="3">R3</f>
        <v>4275000</v>
      </c>
      <c r="F3" s="9">
        <f t="shared" ref="F3:F14" si="4">ROUND((E3/B3),0)</f>
        <v>12698</v>
      </c>
      <c r="G3" s="9">
        <f t="shared" ref="G3:G14" si="5">ROUND((E3/C3),0)</f>
        <v>10582</v>
      </c>
      <c r="H3" s="9">
        <f t="shared" ref="H3:H14" si="6">ROUND((E3/D3),0)</f>
        <v>8818</v>
      </c>
      <c r="I3" s="4" t="e">
        <f>#REF!</f>
        <v>#REF!</v>
      </c>
      <c r="J3" s="4">
        <f t="shared" ref="J3:J14" si="7">S3</f>
        <v>0</v>
      </c>
      <c r="O3">
        <v>0</v>
      </c>
      <c r="P3">
        <v>404</v>
      </c>
      <c r="Q3">
        <f t="shared" ref="P3:Q14" si="8">P3/1.2</f>
        <v>336.66666666666669</v>
      </c>
      <c r="R3" s="2">
        <v>4275000</v>
      </c>
    </row>
    <row r="4" spans="1:20" x14ac:dyDescent="0.25">
      <c r="A4" s="4">
        <f t="shared" si="0"/>
        <v>0</v>
      </c>
      <c r="B4" s="4">
        <f t="shared" si="1"/>
        <v>672</v>
      </c>
      <c r="C4" s="4">
        <f t="shared" ref="C4:C14" si="9">B4*1.2</f>
        <v>806.4</v>
      </c>
      <c r="D4" s="4">
        <f t="shared" si="2"/>
        <v>967.68</v>
      </c>
      <c r="E4" s="5">
        <f t="shared" si="3"/>
        <v>7400000</v>
      </c>
      <c r="F4" s="9">
        <f t="shared" si="4"/>
        <v>11012</v>
      </c>
      <c r="G4" s="9">
        <f t="shared" si="5"/>
        <v>9177</v>
      </c>
      <c r="H4" s="9">
        <f t="shared" si="6"/>
        <v>7647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672</v>
      </c>
      <c r="R4" s="2">
        <v>7400000</v>
      </c>
    </row>
    <row r="5" spans="1:20" x14ac:dyDescent="0.25">
      <c r="A5" s="4">
        <f t="shared" si="0"/>
        <v>0</v>
      </c>
      <c r="B5" s="4">
        <f t="shared" si="1"/>
        <v>681</v>
      </c>
      <c r="C5" s="4">
        <f t="shared" si="9"/>
        <v>817.19999999999993</v>
      </c>
      <c r="D5" s="4">
        <f t="shared" si="2"/>
        <v>980.63999999999987</v>
      </c>
      <c r="E5" s="5">
        <f t="shared" si="3"/>
        <v>7850000</v>
      </c>
      <c r="F5" s="4">
        <f t="shared" si="4"/>
        <v>11527</v>
      </c>
      <c r="G5" s="4">
        <f t="shared" si="5"/>
        <v>9606</v>
      </c>
      <c r="H5" s="9">
        <f t="shared" si="6"/>
        <v>8005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681</v>
      </c>
      <c r="R5" s="2">
        <v>7850000</v>
      </c>
    </row>
    <row r="6" spans="1:20" x14ac:dyDescent="0.25">
      <c r="A6" s="4">
        <f t="shared" ref="A6:A11" si="10">N6</f>
        <v>0</v>
      </c>
      <c r="B6" s="4">
        <f t="shared" ref="B6:B11" si="11">Q6</f>
        <v>0</v>
      </c>
      <c r="C6" s="4">
        <f t="shared" ref="C6:C11" si="12">B6*1.2</f>
        <v>0</v>
      </c>
      <c r="D6" s="4">
        <f t="shared" ref="D6:D11" si="13">C6*1.2</f>
        <v>0</v>
      </c>
      <c r="E6" s="5">
        <f t="shared" ref="E6:E11" si="14">R6</f>
        <v>0</v>
      </c>
      <c r="F6" s="4" t="e">
        <f t="shared" ref="F6:F11" si="15">ROUND((E6/B6),0)</f>
        <v>#DIV/0!</v>
      </c>
      <c r="G6" s="4" t="e">
        <f t="shared" ref="G6:G11" si="16">ROUND((E6/C6),0)</f>
        <v>#DIV/0!</v>
      </c>
      <c r="H6" s="9" t="e">
        <f t="shared" ref="H6:H11" si="17">ROUND((E6/D6),0)</f>
        <v>#DIV/0!</v>
      </c>
      <c r="I6" s="4" t="e">
        <f>#REF!</f>
        <v>#REF!</v>
      </c>
      <c r="J6" s="4">
        <f t="shared" ref="J6:J11" si="18">S6</f>
        <v>0</v>
      </c>
      <c r="O6">
        <v>0</v>
      </c>
      <c r="P6">
        <f t="shared" ref="P6:P11" si="19">O6/1.2</f>
        <v>0</v>
      </c>
      <c r="Q6">
        <f t="shared" ref="Q6:Q11" si="20">P6/1.2</f>
        <v>0</v>
      </c>
      <c r="R6" s="2">
        <v>0</v>
      </c>
    </row>
    <row r="7" spans="1:20" x14ac:dyDescent="0.25">
      <c r="A7" s="4">
        <f t="shared" ref="A7:A9" si="21">N7</f>
        <v>0</v>
      </c>
      <c r="B7" s="4">
        <f t="shared" ref="B7:B9" si="22">Q7</f>
        <v>0</v>
      </c>
      <c r="C7" s="4">
        <f t="shared" ref="C7:C9" si="23">B7*1.2</f>
        <v>0</v>
      </c>
      <c r="D7" s="4">
        <f t="shared" ref="D7:D9" si="24">C7*1.2</f>
        <v>0</v>
      </c>
      <c r="E7" s="5">
        <f t="shared" ref="E7:E9" si="25">R7</f>
        <v>0</v>
      </c>
      <c r="F7" s="4" t="e">
        <f t="shared" ref="F7:F9" si="26">ROUND((E7/B7),0)</f>
        <v>#DIV/0!</v>
      </c>
      <c r="G7" s="4" t="e">
        <f t="shared" ref="G7:G9" si="27">ROUND((E7/C7),0)</f>
        <v>#DIV/0!</v>
      </c>
      <c r="H7" s="9" t="e">
        <f t="shared" ref="H7:H9" si="28">ROUND((E7/D7),0)</f>
        <v>#DIV/0!</v>
      </c>
      <c r="I7" s="4" t="e">
        <f>#REF!</f>
        <v>#REF!</v>
      </c>
      <c r="J7" s="4">
        <f t="shared" ref="J7:J9" si="29">S7</f>
        <v>0</v>
      </c>
      <c r="O7">
        <v>0</v>
      </c>
      <c r="P7">
        <f t="shared" ref="P7:P9" si="30">O7/1.2</f>
        <v>0</v>
      </c>
      <c r="Q7">
        <f t="shared" ref="Q7:Q9" si="31">P7/1.2</f>
        <v>0</v>
      </c>
      <c r="R7" s="2">
        <v>0</v>
      </c>
    </row>
    <row r="8" spans="1:20" x14ac:dyDescent="0.25">
      <c r="A8" s="4">
        <f t="shared" si="21"/>
        <v>0</v>
      </c>
      <c r="B8" s="4">
        <f t="shared" si="22"/>
        <v>0</v>
      </c>
      <c r="C8" s="4">
        <f t="shared" si="23"/>
        <v>0</v>
      </c>
      <c r="D8" s="4">
        <f t="shared" si="24"/>
        <v>0</v>
      </c>
      <c r="E8" s="5">
        <f t="shared" si="25"/>
        <v>0</v>
      </c>
      <c r="F8" s="4" t="e">
        <f t="shared" si="26"/>
        <v>#DIV/0!</v>
      </c>
      <c r="G8" s="4" t="e">
        <f t="shared" si="27"/>
        <v>#DIV/0!</v>
      </c>
      <c r="H8" s="9" t="e">
        <f t="shared" si="28"/>
        <v>#DIV/0!</v>
      </c>
      <c r="I8" s="4" t="e">
        <f>#REF!</f>
        <v>#REF!</v>
      </c>
      <c r="J8" s="4">
        <f t="shared" si="29"/>
        <v>0</v>
      </c>
      <c r="O8">
        <v>0</v>
      </c>
      <c r="P8">
        <f t="shared" si="30"/>
        <v>0</v>
      </c>
      <c r="Q8">
        <f t="shared" si="31"/>
        <v>0</v>
      </c>
      <c r="R8" s="2">
        <v>0</v>
      </c>
    </row>
    <row r="9" spans="1:20" x14ac:dyDescent="0.25">
      <c r="A9" s="4">
        <f t="shared" si="21"/>
        <v>0</v>
      </c>
      <c r="B9" s="4">
        <f t="shared" si="22"/>
        <v>0</v>
      </c>
      <c r="C9" s="4">
        <f t="shared" si="23"/>
        <v>0</v>
      </c>
      <c r="D9" s="4">
        <f t="shared" si="24"/>
        <v>0</v>
      </c>
      <c r="E9" s="5">
        <f t="shared" si="25"/>
        <v>0</v>
      </c>
      <c r="F9" s="4" t="e">
        <f t="shared" si="26"/>
        <v>#DIV/0!</v>
      </c>
      <c r="G9" s="4" t="e">
        <f t="shared" si="27"/>
        <v>#DIV/0!</v>
      </c>
      <c r="H9" s="9" t="e">
        <f t="shared" si="28"/>
        <v>#DIV/0!</v>
      </c>
      <c r="I9" s="4" t="e">
        <f>#REF!</f>
        <v>#REF!</v>
      </c>
      <c r="J9" s="4">
        <f t="shared" si="29"/>
        <v>0</v>
      </c>
      <c r="O9">
        <v>0</v>
      </c>
      <c r="P9">
        <f t="shared" si="30"/>
        <v>0</v>
      </c>
      <c r="Q9">
        <f t="shared" si="31"/>
        <v>0</v>
      </c>
      <c r="R9" s="2">
        <v>0</v>
      </c>
    </row>
    <row r="10" spans="1:20" x14ac:dyDescent="0.25">
      <c r="A10" s="4">
        <f t="shared" si="10"/>
        <v>0</v>
      </c>
      <c r="B10" s="4">
        <f t="shared" si="11"/>
        <v>0</v>
      </c>
      <c r="C10" s="4">
        <f t="shared" si="12"/>
        <v>0</v>
      </c>
      <c r="D10" s="4">
        <f t="shared" si="13"/>
        <v>0</v>
      </c>
      <c r="E10" s="5">
        <f t="shared" si="14"/>
        <v>0</v>
      </c>
      <c r="F10" s="4" t="e">
        <f t="shared" si="15"/>
        <v>#DIV/0!</v>
      </c>
      <c r="G10" s="4" t="e">
        <f t="shared" si="16"/>
        <v>#DIV/0!</v>
      </c>
      <c r="H10" s="9" t="e">
        <f t="shared" si="17"/>
        <v>#DIV/0!</v>
      </c>
      <c r="I10" s="4" t="e">
        <f>#REF!</f>
        <v>#REF!</v>
      </c>
      <c r="J10" s="4">
        <f t="shared" si="18"/>
        <v>0</v>
      </c>
      <c r="O10">
        <v>0</v>
      </c>
      <c r="P10">
        <f t="shared" si="19"/>
        <v>0</v>
      </c>
      <c r="Q10">
        <f t="shared" si="20"/>
        <v>0</v>
      </c>
      <c r="R10" s="2">
        <v>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4" t="e">
        <f t="shared" si="15"/>
        <v>#DIV/0!</v>
      </c>
      <c r="G11" s="4" t="e">
        <f t="shared" si="16"/>
        <v>#DIV/0!</v>
      </c>
      <c r="H11" s="9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19"/>
        <v>0</v>
      </c>
      <c r="Q11">
        <f t="shared" si="20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9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8"/>
        <v>0</v>
      </c>
      <c r="Q13">
        <f t="shared" si="8"/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3" t="s">
        <v>36</v>
      </c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</row>
    <row r="16" spans="1:20" ht="14.25" customHeight="1" x14ac:dyDescent="0.25">
      <c r="A16" s="4">
        <f t="shared" ref="A16:A31" si="32">N16</f>
        <v>0</v>
      </c>
      <c r="B16" s="4">
        <f t="shared" ref="B16:B31" si="33">Q16</f>
        <v>650</v>
      </c>
      <c r="C16" s="4">
        <f>B16*1.2</f>
        <v>780</v>
      </c>
      <c r="D16" s="4">
        <f t="shared" ref="D16:D31" si="34">C16*1.2</f>
        <v>936</v>
      </c>
      <c r="E16" s="5">
        <f t="shared" ref="E16:E31" si="35">R16</f>
        <v>8700000</v>
      </c>
      <c r="F16" s="9">
        <f t="shared" ref="F16:F31" si="36">ROUND((E16/B16),0)</f>
        <v>13385</v>
      </c>
      <c r="G16" s="9">
        <f t="shared" ref="G16:G31" si="37">ROUND((E16/C16),0)</f>
        <v>11154</v>
      </c>
      <c r="H16" s="9">
        <f t="shared" ref="H16:H31" si="38">ROUND((E16/D16),0)</f>
        <v>9295</v>
      </c>
      <c r="I16" s="4" t="e">
        <f>#REF!</f>
        <v>#REF!</v>
      </c>
      <c r="J16" s="4">
        <f t="shared" ref="J16:J31" si="39">S16</f>
        <v>0</v>
      </c>
      <c r="O16">
        <v>0</v>
      </c>
      <c r="P16">
        <f t="shared" ref="P16:Q31" si="40">O16/1.2</f>
        <v>0</v>
      </c>
      <c r="Q16">
        <v>650</v>
      </c>
      <c r="R16" s="2">
        <v>8700000</v>
      </c>
    </row>
    <row r="17" spans="1:18" ht="14.25" customHeight="1" x14ac:dyDescent="0.25">
      <c r="A17" s="4">
        <f t="shared" si="32"/>
        <v>0</v>
      </c>
      <c r="B17" s="4">
        <f t="shared" si="33"/>
        <v>325</v>
      </c>
      <c r="C17" s="4">
        <f t="shared" ref="C17:C31" si="41">B17*1.2</f>
        <v>390</v>
      </c>
      <c r="D17" s="4">
        <f t="shared" si="34"/>
        <v>468</v>
      </c>
      <c r="E17" s="5">
        <f t="shared" si="35"/>
        <v>6000000</v>
      </c>
      <c r="F17" s="9">
        <f t="shared" si="36"/>
        <v>18462</v>
      </c>
      <c r="G17" s="9">
        <f t="shared" si="37"/>
        <v>15385</v>
      </c>
      <c r="H17" s="9">
        <f t="shared" si="38"/>
        <v>12821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325</v>
      </c>
      <c r="R17" s="2">
        <v>6000000</v>
      </c>
    </row>
    <row r="18" spans="1:18" ht="14.25" customHeight="1" x14ac:dyDescent="0.25">
      <c r="A18" s="4">
        <f t="shared" si="32"/>
        <v>0</v>
      </c>
      <c r="B18" s="4">
        <f t="shared" si="33"/>
        <v>370</v>
      </c>
      <c r="C18" s="4">
        <f t="shared" si="41"/>
        <v>444</v>
      </c>
      <c r="D18" s="4">
        <f t="shared" si="34"/>
        <v>532.79999999999995</v>
      </c>
      <c r="E18" s="5">
        <f t="shared" si="35"/>
        <v>6800000</v>
      </c>
      <c r="F18" s="9">
        <f t="shared" si="36"/>
        <v>18378</v>
      </c>
      <c r="G18" s="9">
        <f t="shared" si="37"/>
        <v>15315</v>
      </c>
      <c r="H18" s="9">
        <f t="shared" si="38"/>
        <v>12763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370</v>
      </c>
      <c r="R18" s="2">
        <v>6800000</v>
      </c>
    </row>
    <row r="19" spans="1:18" ht="14.25" customHeight="1" x14ac:dyDescent="0.25">
      <c r="A19" s="4">
        <f t="shared" si="32"/>
        <v>0</v>
      </c>
      <c r="B19" s="4">
        <f t="shared" si="33"/>
        <v>403</v>
      </c>
      <c r="C19" s="4">
        <f t="shared" si="41"/>
        <v>483.59999999999997</v>
      </c>
      <c r="D19" s="4">
        <f t="shared" si="34"/>
        <v>580.31999999999994</v>
      </c>
      <c r="E19" s="5">
        <f t="shared" si="35"/>
        <v>6600000</v>
      </c>
      <c r="F19" s="9">
        <f t="shared" si="36"/>
        <v>16377</v>
      </c>
      <c r="G19" s="9">
        <f t="shared" si="37"/>
        <v>13648</v>
      </c>
      <c r="H19" s="9">
        <f t="shared" si="38"/>
        <v>11373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403</v>
      </c>
      <c r="R19" s="2">
        <v>6600000</v>
      </c>
    </row>
    <row r="20" spans="1:18" ht="14.25" customHeight="1" x14ac:dyDescent="0.25">
      <c r="A20" s="4">
        <f t="shared" ref="A20:A23" si="42">N20</f>
        <v>0</v>
      </c>
      <c r="B20" s="4">
        <f t="shared" ref="B20:B23" si="43">Q20</f>
        <v>325</v>
      </c>
      <c r="C20" s="4">
        <f t="shared" ref="C20:C23" si="44">B20*1.2</f>
        <v>390</v>
      </c>
      <c r="D20" s="4">
        <f t="shared" ref="D20:D23" si="45">C20*1.2</f>
        <v>468</v>
      </c>
      <c r="E20" s="5">
        <f t="shared" ref="E20:E23" si="46">R20</f>
        <v>4500000</v>
      </c>
      <c r="F20" s="9">
        <f t="shared" ref="F20:F23" si="47">ROUND((E20/B20),0)</f>
        <v>13846</v>
      </c>
      <c r="G20" s="9">
        <f t="shared" ref="G20:G23" si="48">ROUND((E20/C20),0)</f>
        <v>11538</v>
      </c>
      <c r="H20" s="9">
        <f t="shared" ref="H20:H23" si="49">ROUND((E20/D20),0)</f>
        <v>9615</v>
      </c>
      <c r="I20" s="4" t="e">
        <f>#REF!</f>
        <v>#REF!</v>
      </c>
      <c r="J20" s="4">
        <f t="shared" ref="J20:J23" si="50">S20</f>
        <v>0</v>
      </c>
      <c r="O20">
        <v>0</v>
      </c>
      <c r="P20">
        <f t="shared" ref="P20:P23" si="51">O20/1.2</f>
        <v>0</v>
      </c>
      <c r="Q20">
        <v>325</v>
      </c>
      <c r="R20" s="2">
        <v>4500000</v>
      </c>
    </row>
    <row r="21" spans="1:18" ht="14.25" customHeight="1" x14ac:dyDescent="0.25">
      <c r="A21" s="4">
        <f t="shared" si="42"/>
        <v>0</v>
      </c>
      <c r="B21" s="4">
        <f t="shared" si="43"/>
        <v>0</v>
      </c>
      <c r="C21" s="4">
        <f t="shared" si="44"/>
        <v>0</v>
      </c>
      <c r="D21" s="4">
        <f t="shared" si="45"/>
        <v>0</v>
      </c>
      <c r="E21" s="5">
        <f t="shared" si="46"/>
        <v>0</v>
      </c>
      <c r="F21" s="9" t="e">
        <f t="shared" si="47"/>
        <v>#DIV/0!</v>
      </c>
      <c r="G21" s="9" t="e">
        <f t="shared" si="48"/>
        <v>#DIV/0!</v>
      </c>
      <c r="H21" s="9" t="e">
        <f t="shared" si="49"/>
        <v>#DIV/0!</v>
      </c>
      <c r="I21" s="4" t="e">
        <f>#REF!</f>
        <v>#REF!</v>
      </c>
      <c r="J21" s="4">
        <f t="shared" si="50"/>
        <v>0</v>
      </c>
      <c r="O21">
        <v>0</v>
      </c>
      <c r="P21">
        <f t="shared" si="51"/>
        <v>0</v>
      </c>
      <c r="Q21">
        <f t="shared" ref="Q21:Q23" si="52">P21/1.2</f>
        <v>0</v>
      </c>
      <c r="R21" s="2">
        <v>0</v>
      </c>
    </row>
    <row r="22" spans="1:18" ht="14.25" customHeight="1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18" ht="14.25" customHeight="1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18" ht="14.25" customHeight="1" x14ac:dyDescent="0.25">
      <c r="A24" s="4">
        <f t="shared" si="32"/>
        <v>0</v>
      </c>
      <c r="B24" s="4">
        <f t="shared" si="33"/>
        <v>0</v>
      </c>
      <c r="C24" s="4">
        <f t="shared" si="41"/>
        <v>0</v>
      </c>
      <c r="D24" s="4">
        <f t="shared" si="34"/>
        <v>0</v>
      </c>
      <c r="E24" s="5">
        <f t="shared" si="35"/>
        <v>0</v>
      </c>
      <c r="F24" s="9" t="e">
        <f t="shared" si="36"/>
        <v>#DIV/0!</v>
      </c>
      <c r="G24" s="9" t="e">
        <f t="shared" si="37"/>
        <v>#DIV/0!</v>
      </c>
      <c r="H24" s="9" t="e">
        <f t="shared" si="38"/>
        <v>#DIV/0!</v>
      </c>
      <c r="I24" s="4" t="e">
        <f>#REF!</f>
        <v>#REF!</v>
      </c>
      <c r="J24" s="4">
        <f t="shared" si="39"/>
        <v>0</v>
      </c>
      <c r="O24">
        <v>0</v>
      </c>
      <c r="P24">
        <f t="shared" si="40"/>
        <v>0</v>
      </c>
      <c r="Q24">
        <f t="shared" si="40"/>
        <v>0</v>
      </c>
      <c r="R24" s="2">
        <v>0</v>
      </c>
    </row>
    <row r="25" spans="1:18" ht="14.25" customHeight="1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18" ht="14.25" customHeight="1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18" ht="14.25" customHeight="1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18" ht="14.25" customHeight="1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18" ht="14.25" customHeight="1" x14ac:dyDescent="0.25">
      <c r="A29" s="4">
        <f t="shared" si="32"/>
        <v>0</v>
      </c>
      <c r="B29" s="4">
        <f t="shared" si="33"/>
        <v>0</v>
      </c>
      <c r="C29" s="4">
        <f t="shared" si="41"/>
        <v>0</v>
      </c>
      <c r="D29" s="4">
        <f t="shared" si="34"/>
        <v>0</v>
      </c>
      <c r="E29" s="5">
        <f t="shared" si="35"/>
        <v>0</v>
      </c>
      <c r="F29" s="9" t="e">
        <f t="shared" si="36"/>
        <v>#DIV/0!</v>
      </c>
      <c r="G29" s="9" t="e">
        <f t="shared" si="37"/>
        <v>#DIV/0!</v>
      </c>
      <c r="H29" s="9" t="e">
        <f t="shared" si="38"/>
        <v>#DIV/0!</v>
      </c>
      <c r="I29" s="4" t="e">
        <f>#REF!</f>
        <v>#REF!</v>
      </c>
      <c r="J29" s="4">
        <f t="shared" si="39"/>
        <v>0</v>
      </c>
      <c r="O29">
        <v>0</v>
      </c>
      <c r="P29">
        <f t="shared" si="40"/>
        <v>0</v>
      </c>
      <c r="Q29">
        <f t="shared" si="40"/>
        <v>0</v>
      </c>
      <c r="R29" s="2">
        <v>0</v>
      </c>
    </row>
    <row r="30" spans="1:18" ht="14.25" customHeight="1" x14ac:dyDescent="0.25">
      <c r="A30" s="4">
        <f t="shared" si="32"/>
        <v>0</v>
      </c>
      <c r="B30" s="4">
        <f t="shared" si="33"/>
        <v>0</v>
      </c>
      <c r="C30" s="4">
        <f t="shared" si="41"/>
        <v>0</v>
      </c>
      <c r="D30" s="4">
        <f t="shared" si="34"/>
        <v>0</v>
      </c>
      <c r="E30" s="5">
        <f t="shared" si="35"/>
        <v>0</v>
      </c>
      <c r="F30" s="9" t="e">
        <f t="shared" si="36"/>
        <v>#DIV/0!</v>
      </c>
      <c r="G30" s="9" t="e">
        <f t="shared" si="37"/>
        <v>#DIV/0!</v>
      </c>
      <c r="H30" s="9" t="e">
        <f t="shared" si="38"/>
        <v>#DIV/0!</v>
      </c>
      <c r="I30" s="4" t="e">
        <f>#REF!</f>
        <v>#REF!</v>
      </c>
      <c r="J30" s="4">
        <f t="shared" si="39"/>
        <v>0</v>
      </c>
      <c r="O30">
        <v>0</v>
      </c>
      <c r="P30">
        <f t="shared" si="40"/>
        <v>0</v>
      </c>
      <c r="Q30">
        <f t="shared" si="40"/>
        <v>0</v>
      </c>
      <c r="R30" s="2">
        <v>0</v>
      </c>
    </row>
    <row r="31" spans="1:18" x14ac:dyDescent="0.25">
      <c r="A31" s="4">
        <f t="shared" si="32"/>
        <v>0</v>
      </c>
      <c r="B31" s="4">
        <f t="shared" si="33"/>
        <v>0</v>
      </c>
      <c r="C31" s="4">
        <f t="shared" si="41"/>
        <v>0</v>
      </c>
      <c r="D31" s="4">
        <f t="shared" si="34"/>
        <v>0</v>
      </c>
      <c r="E31" s="5">
        <f t="shared" si="35"/>
        <v>0</v>
      </c>
      <c r="F31" s="9" t="e">
        <f t="shared" si="36"/>
        <v>#DIV/0!</v>
      </c>
      <c r="G31" s="9" t="e">
        <f t="shared" si="37"/>
        <v>#DIV/0!</v>
      </c>
      <c r="H31" s="4" t="e">
        <f t="shared" si="38"/>
        <v>#DIV/0!</v>
      </c>
      <c r="I31" s="4" t="e">
        <f>#REF!</f>
        <v>#REF!</v>
      </c>
      <c r="J31" s="4">
        <f t="shared" si="39"/>
        <v>0</v>
      </c>
      <c r="O31">
        <v>0</v>
      </c>
      <c r="P31">
        <f t="shared" si="40"/>
        <v>0</v>
      </c>
      <c r="Q31">
        <f t="shared" si="40"/>
        <v>0</v>
      </c>
      <c r="R31" s="2">
        <v>0</v>
      </c>
    </row>
    <row r="32" spans="1:18" x14ac:dyDescent="0.25">
      <c r="A32" s="4"/>
      <c r="B32" s="4"/>
      <c r="C32" s="4"/>
      <c r="D32" s="4"/>
      <c r="F32"/>
      <c r="I32" s="4"/>
      <c r="J32" s="4"/>
      <c r="R32" s="2"/>
    </row>
    <row r="33" spans="1:25" x14ac:dyDescent="0.25">
      <c r="A33" s="4"/>
      <c r="B33" s="4"/>
      <c r="C33" s="4"/>
      <c r="D33" s="4"/>
      <c r="F33"/>
      <c r="I33" s="4"/>
      <c r="J33" s="4"/>
      <c r="R33" s="2"/>
    </row>
    <row r="34" spans="1:25" x14ac:dyDescent="0.25">
      <c r="A34" s="4"/>
      <c r="B34" s="4"/>
      <c r="C34" s="4"/>
      <c r="D34" s="4"/>
      <c r="F34"/>
      <c r="I34" s="4"/>
      <c r="J34" s="4"/>
      <c r="R34" s="2"/>
    </row>
    <row r="35" spans="1:25" x14ac:dyDescent="0.25">
      <c r="A35" s="4"/>
      <c r="B35" s="4"/>
      <c r="C35" s="4"/>
      <c r="D35" s="4"/>
      <c r="F35"/>
      <c r="I35" s="4"/>
      <c r="J35" s="4"/>
      <c r="R35" s="2"/>
    </row>
    <row r="36" spans="1:25" x14ac:dyDescent="0.25">
      <c r="A36" s="4"/>
      <c r="B36" s="4"/>
      <c r="C36" s="4"/>
      <c r="D36" s="4"/>
      <c r="F36"/>
      <c r="I36" s="4"/>
      <c r="J36" s="4"/>
      <c r="R36" s="2"/>
      <c r="X36" s="7"/>
      <c r="Y36" s="7"/>
    </row>
    <row r="37" spans="1:25" ht="14.25" customHeight="1" x14ac:dyDescent="0.3">
      <c r="F37"/>
      <c r="U37" s="31" t="s">
        <v>20</v>
      </c>
      <c r="V37" s="32"/>
      <c r="W37" s="33"/>
      <c r="X37" s="18"/>
      <c r="Y37" s="7"/>
    </row>
    <row r="38" spans="1:25" ht="38.25" customHeight="1" x14ac:dyDescent="0.3">
      <c r="S38" s="10"/>
      <c r="T38" s="10"/>
      <c r="U38" s="31" t="s">
        <v>21</v>
      </c>
      <c r="V38" s="32">
        <v>2024</v>
      </c>
      <c r="W38" s="33"/>
      <c r="X38" s="18"/>
      <c r="Y38" s="7"/>
    </row>
    <row r="39" spans="1:25" ht="16.5" x14ac:dyDescent="0.3">
      <c r="D39" t="s">
        <v>38</v>
      </c>
      <c r="E39">
        <v>309</v>
      </c>
      <c r="S39" s="10"/>
      <c r="T39" s="10"/>
      <c r="U39" s="34" t="s">
        <v>22</v>
      </c>
      <c r="V39" s="35">
        <v>2009</v>
      </c>
      <c r="W39" s="33" t="s">
        <v>23</v>
      </c>
      <c r="X39" s="18"/>
      <c r="Y39" s="7"/>
    </row>
    <row r="40" spans="1:25" ht="16.5" x14ac:dyDescent="0.3">
      <c r="G40" s="6"/>
      <c r="H40" s="6"/>
      <c r="S40" s="10"/>
      <c r="T40" s="10"/>
      <c r="U40" s="36" t="s">
        <v>24</v>
      </c>
      <c r="V40" s="35">
        <f>V38-V39</f>
        <v>15</v>
      </c>
      <c r="W40" s="33"/>
      <c r="X40" s="18"/>
      <c r="Y40" s="7"/>
    </row>
    <row r="41" spans="1:25" ht="16.5" x14ac:dyDescent="0.3">
      <c r="S41" s="10"/>
      <c r="T41" s="10"/>
      <c r="U41" s="37"/>
      <c r="V41" s="35">
        <f>V40-60</f>
        <v>-45</v>
      </c>
      <c r="W41" s="33"/>
      <c r="X41" s="26"/>
      <c r="Y41" s="7"/>
    </row>
    <row r="42" spans="1:25" ht="16.5" x14ac:dyDescent="0.3">
      <c r="S42" s="10"/>
      <c r="T42" s="10"/>
      <c r="U42" s="37" t="s">
        <v>25</v>
      </c>
      <c r="V42" s="38">
        <f>309*2500</f>
        <v>772500</v>
      </c>
      <c r="W42" s="33"/>
      <c r="X42" s="26"/>
      <c r="Y42" s="7"/>
    </row>
    <row r="43" spans="1:25" ht="16.5" x14ac:dyDescent="0.3">
      <c r="S43" s="10"/>
      <c r="T43" s="10"/>
      <c r="U43" s="37" t="s">
        <v>26</v>
      </c>
      <c r="V43" s="35"/>
      <c r="W43" s="33"/>
      <c r="X43" s="26"/>
      <c r="Y43" s="7"/>
    </row>
    <row r="44" spans="1:25" ht="39" customHeight="1" x14ac:dyDescent="0.3">
      <c r="E44" t="s">
        <v>40</v>
      </c>
      <c r="P44" s="44" t="s">
        <v>37</v>
      </c>
      <c r="Q44" s="44"/>
      <c r="R44" s="44"/>
      <c r="S44" s="44"/>
      <c r="U44" s="32"/>
      <c r="V44" s="45"/>
      <c r="W44" s="33"/>
      <c r="X44" s="26"/>
      <c r="Y44" s="7"/>
    </row>
    <row r="45" spans="1:25" ht="16.5" x14ac:dyDescent="0.3">
      <c r="U45" s="32" t="s">
        <v>27</v>
      </c>
      <c r="V45" s="39">
        <f>100-10</f>
        <v>90</v>
      </c>
      <c r="W45" s="33"/>
      <c r="X45" s="27"/>
      <c r="Y45" s="7"/>
    </row>
    <row r="46" spans="1:25" ht="16.5" x14ac:dyDescent="0.3">
      <c r="D46">
        <v>9</v>
      </c>
      <c r="E46">
        <v>13.6</v>
      </c>
      <c r="F46" s="7">
        <f>D46*E46</f>
        <v>122.39999999999999</v>
      </c>
      <c r="P46" s="14" t="s">
        <v>15</v>
      </c>
      <c r="Q46" s="14" t="s">
        <v>16</v>
      </c>
      <c r="R46" s="14" t="s">
        <v>17</v>
      </c>
      <c r="S46" s="14" t="s">
        <v>18</v>
      </c>
      <c r="T46" s="12"/>
      <c r="U46" s="46" t="s">
        <v>28</v>
      </c>
      <c r="V46" s="45">
        <f>V45*15/60</f>
        <v>22.5</v>
      </c>
      <c r="W46" s="33"/>
      <c r="X46" s="18"/>
      <c r="Y46" s="7"/>
    </row>
    <row r="47" spans="1:25" ht="16.5" x14ac:dyDescent="0.3">
      <c r="D47">
        <v>4</v>
      </c>
      <c r="E47">
        <v>7.4</v>
      </c>
      <c r="F47" s="7">
        <f t="shared" ref="F47:F51" si="53">D47*E47</f>
        <v>29.6</v>
      </c>
      <c r="Q47" t="s">
        <v>41</v>
      </c>
      <c r="R47" s="15">
        <f>N33</f>
        <v>0</v>
      </c>
      <c r="S47" s="15" t="e">
        <f>R47*Q47</f>
        <v>#VALUE!</v>
      </c>
      <c r="U47" s="46"/>
      <c r="V47" s="40">
        <f>V46%</f>
        <v>0.22500000000000001</v>
      </c>
      <c r="W47" s="33"/>
      <c r="X47" s="18"/>
      <c r="Y47" s="7"/>
    </row>
    <row r="48" spans="1:25" ht="16.5" x14ac:dyDescent="0.3">
      <c r="D48">
        <v>7.4</v>
      </c>
      <c r="E48">
        <v>6.7</v>
      </c>
      <c r="F48" s="7">
        <f t="shared" si="53"/>
        <v>49.580000000000005</v>
      </c>
      <c r="R48" s="6" t="s">
        <v>18</v>
      </c>
      <c r="S48" s="16" t="e">
        <f>SUM(S47:S47)</f>
        <v>#VALUE!</v>
      </c>
      <c r="U48" s="46" t="s">
        <v>29</v>
      </c>
      <c r="V48" s="41">
        <f>ROUND((V42*V47),0)</f>
        <v>173813</v>
      </c>
      <c r="W48" s="33"/>
      <c r="X48" s="18"/>
      <c r="Y48" s="7"/>
    </row>
    <row r="49" spans="3:25" ht="16.5" x14ac:dyDescent="0.3">
      <c r="D49">
        <v>6</v>
      </c>
      <c r="E49">
        <v>9.3000000000000007</v>
      </c>
      <c r="F49" s="7">
        <f t="shared" si="53"/>
        <v>55.800000000000004</v>
      </c>
      <c r="R49" s="6" t="s">
        <v>13</v>
      </c>
      <c r="S49" s="16" t="e">
        <f>S48*90%</f>
        <v>#VALUE!</v>
      </c>
      <c r="U49" s="46" t="s">
        <v>16</v>
      </c>
      <c r="V49" s="41">
        <v>309</v>
      </c>
      <c r="W49" s="33"/>
      <c r="X49" s="18"/>
      <c r="Y49" s="7"/>
    </row>
    <row r="50" spans="3:25" ht="16.5" x14ac:dyDescent="0.3">
      <c r="D50">
        <v>2</v>
      </c>
      <c r="E50">
        <v>2</v>
      </c>
      <c r="F50" s="7">
        <f t="shared" si="53"/>
        <v>4</v>
      </c>
      <c r="R50" s="6" t="s">
        <v>19</v>
      </c>
      <c r="S50" s="16" t="e">
        <f>S48*80%</f>
        <v>#VALUE!</v>
      </c>
      <c r="U50" s="32" t="s">
        <v>17</v>
      </c>
      <c r="V50" s="45">
        <v>13000</v>
      </c>
      <c r="W50" s="33"/>
      <c r="X50" s="18"/>
      <c r="Y50" s="7"/>
    </row>
    <row r="51" spans="3:25" ht="16.5" x14ac:dyDescent="0.3">
      <c r="D51">
        <v>2.8</v>
      </c>
      <c r="E51">
        <v>9.1999999999999993</v>
      </c>
      <c r="F51" s="7">
        <f t="shared" si="53"/>
        <v>25.759999999999998</v>
      </c>
      <c r="S51" s="10"/>
      <c r="T51" s="10"/>
      <c r="U51" s="32" t="s">
        <v>30</v>
      </c>
      <c r="V51" s="47">
        <f>V50*V49</f>
        <v>4017000</v>
      </c>
      <c r="W51" s="33"/>
      <c r="X51" s="26"/>
      <c r="Y51" s="7"/>
    </row>
    <row r="52" spans="3:25" ht="16.5" x14ac:dyDescent="0.3">
      <c r="F52" s="7">
        <f>SUM(F46:F51)</f>
        <v>287.14</v>
      </c>
      <c r="S52" s="10"/>
      <c r="T52" s="10"/>
      <c r="U52" s="48" t="s">
        <v>31</v>
      </c>
      <c r="V52" s="49">
        <f>V51-V48</f>
        <v>3843187</v>
      </c>
      <c r="W52" s="42"/>
      <c r="X52" s="26"/>
      <c r="Y52" s="7"/>
    </row>
    <row r="53" spans="3:25" ht="16.5" x14ac:dyDescent="0.3">
      <c r="P53" s="13" t="s">
        <v>14</v>
      </c>
      <c r="Q53" s="44" t="s">
        <v>39</v>
      </c>
      <c r="R53" s="44"/>
      <c r="S53" s="44"/>
      <c r="T53" s="11"/>
      <c r="U53" s="48" t="s">
        <v>32</v>
      </c>
      <c r="V53" s="49">
        <f>V52*0.9</f>
        <v>3458868.3000000003</v>
      </c>
      <c r="W53" s="33"/>
      <c r="X53" s="28"/>
      <c r="Y53" s="7"/>
    </row>
    <row r="54" spans="3:25" ht="16.5" x14ac:dyDescent="0.3">
      <c r="C54" t="s">
        <v>42</v>
      </c>
      <c r="D54">
        <v>3.2</v>
      </c>
      <c r="E54">
        <v>8.5</v>
      </c>
      <c r="F54" s="7">
        <f t="shared" ref="F54" si="54">D54*E54</f>
        <v>27.200000000000003</v>
      </c>
      <c r="Q54" s="44"/>
      <c r="R54" s="44"/>
      <c r="S54" s="44"/>
      <c r="T54" s="10"/>
      <c r="U54" s="48" t="s">
        <v>33</v>
      </c>
      <c r="V54" s="50">
        <f>V52*0.8</f>
        <v>3074549.6</v>
      </c>
      <c r="W54" s="33"/>
      <c r="X54" s="29"/>
      <c r="Y54" s="7"/>
    </row>
    <row r="55" spans="3:25" ht="16.5" x14ac:dyDescent="0.3">
      <c r="F55" s="7">
        <f>F52+F54</f>
        <v>314.33999999999997</v>
      </c>
      <c r="Q55" s="44"/>
      <c r="R55" s="44"/>
      <c r="S55" s="44"/>
      <c r="T55" s="10"/>
      <c r="U55" s="48" t="s">
        <v>34</v>
      </c>
      <c r="V55" s="49">
        <f>V52*0.025/12</f>
        <v>8006.6395833333336</v>
      </c>
      <c r="W55" s="33"/>
      <c r="X55" s="30"/>
      <c r="Y55" s="7"/>
    </row>
    <row r="56" spans="3:25" ht="15.75" x14ac:dyDescent="0.25">
      <c r="O56" s="10"/>
      <c r="P56" s="10"/>
      <c r="Q56" s="44"/>
      <c r="R56" s="44"/>
      <c r="S56" s="44"/>
      <c r="T56" s="10"/>
      <c r="U56" s="17"/>
      <c r="V56" s="19"/>
      <c r="W56" s="21"/>
      <c r="X56" s="26"/>
      <c r="Y56" s="7"/>
    </row>
    <row r="57" spans="3:25" ht="15.75" x14ac:dyDescent="0.25">
      <c r="Q57" s="44"/>
      <c r="R57" s="44"/>
      <c r="S57" s="44"/>
      <c r="U57" s="22"/>
      <c r="V57" s="23"/>
      <c r="W57" s="24"/>
      <c r="X57" s="24"/>
    </row>
    <row r="58" spans="3:25" ht="15.75" x14ac:dyDescent="0.25">
      <c r="E58" t="s">
        <v>43</v>
      </c>
      <c r="Q58" s="44"/>
      <c r="R58" s="44"/>
      <c r="S58" s="44"/>
      <c r="U58" s="17"/>
      <c r="V58" s="19"/>
      <c r="W58" s="21"/>
      <c r="X58" s="21"/>
    </row>
    <row r="59" spans="3:25" ht="15.75" x14ac:dyDescent="0.25">
      <c r="Q59" s="44"/>
      <c r="R59" s="44"/>
      <c r="S59" s="44"/>
      <c r="U59" s="25"/>
      <c r="V59" s="21"/>
      <c r="W59" s="20"/>
      <c r="X59" s="20"/>
    </row>
    <row r="60" spans="3:25" x14ac:dyDescent="0.25">
      <c r="D60">
        <v>9</v>
      </c>
      <c r="E60">
        <v>13.8</v>
      </c>
      <c r="F60" s="7">
        <f>D60*E60</f>
        <v>124.2</v>
      </c>
      <c r="Q60" s="44"/>
      <c r="R60" s="44"/>
      <c r="S60" s="44"/>
    </row>
    <row r="61" spans="3:25" x14ac:dyDescent="0.25">
      <c r="D61">
        <v>9.6</v>
      </c>
      <c r="E61">
        <v>8</v>
      </c>
      <c r="F61" s="7">
        <f t="shared" ref="F61:F62" si="55">D61*E61</f>
        <v>76.8</v>
      </c>
    </row>
    <row r="62" spans="3:25" x14ac:dyDescent="0.25">
      <c r="D62">
        <v>7.6</v>
      </c>
      <c r="E62">
        <v>5</v>
      </c>
      <c r="F62" s="7">
        <f t="shared" si="55"/>
        <v>38</v>
      </c>
    </row>
    <row r="63" spans="3:25" x14ac:dyDescent="0.25">
      <c r="D63">
        <v>7.6</v>
      </c>
      <c r="E63">
        <v>4</v>
      </c>
      <c r="F63" s="7">
        <f>D63*E63</f>
        <v>30.4</v>
      </c>
    </row>
    <row r="64" spans="3:25" x14ac:dyDescent="0.25">
      <c r="F64" s="7">
        <f>SUM(F60:F63)</f>
        <v>269.39999999999998</v>
      </c>
    </row>
  </sheetData>
  <mergeCells count="4">
    <mergeCell ref="A15:R15"/>
    <mergeCell ref="A2:R2"/>
    <mergeCell ref="P44:S44"/>
    <mergeCell ref="Q53:S60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2024-03-23T10:02:30Z</dcterms:modified>
</cp:coreProperties>
</file>