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Modi Motors\"/>
    </mc:Choice>
  </mc:AlternateContent>
  <xr:revisionPtr revIDLastSave="0" documentId="13_ncr:1_{569CCD0D-7DE9-411E-85CE-1B4C3363756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I24" i="4" l="1"/>
  <c r="O49" i="4"/>
  <c r="D28" i="4"/>
  <c r="H27" i="4"/>
  <c r="F31" i="4"/>
  <c r="O52" i="4"/>
  <c r="H25" i="4" l="1"/>
  <c r="H26" i="4"/>
  <c r="H24" i="4"/>
  <c r="J26" i="4"/>
  <c r="I25" i="4"/>
  <c r="J25" i="4" s="1"/>
  <c r="J24" i="4" l="1"/>
  <c r="J27" i="4" s="1"/>
  <c r="Q12" i="4"/>
  <c r="P12" i="4"/>
  <c r="P11" i="4"/>
  <c r="Q11" i="4" s="1"/>
  <c r="Q10" i="4"/>
  <c r="P10" i="4"/>
  <c r="Q9" i="4"/>
  <c r="Q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<sst xmlns="http://schemas.openxmlformats.org/spreadsheetml/2006/main" count="31" uniqueCount="28">
  <si>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</si>
  <si>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</si>
  <si>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</si>
  <si>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</si>
  <si>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</si>
  <si>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</si>
  <si>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</si>
  <si>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</si>
  <si>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</si>
  <si>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</si>
  <si>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</si>
  <si>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</si>
  <si>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</si>
  <si>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Unit No. Basement , Ground , Mezzanine Floor, Basement Floor, Modi House, Service Road, Village - Naupada, Taluka - Thane, District - Thane, Thane (West), State - Maharashtra, India</t>
  </si>
  <si>
    <t>plot</t>
  </si>
  <si>
    <t>sqm</t>
  </si>
  <si>
    <t>BUA</t>
  </si>
  <si>
    <t xml:space="preserve">basement </t>
  </si>
  <si>
    <t xml:space="preserve">mezzanine </t>
  </si>
  <si>
    <t>Ground</t>
  </si>
  <si>
    <t>fmv</t>
  </si>
  <si>
    <t>sq. ft.</t>
  </si>
  <si>
    <t>sq.m.</t>
  </si>
  <si>
    <t>rate / sqft</t>
  </si>
  <si>
    <t>Previous report  - 2021</t>
  </si>
  <si>
    <t>plan area</t>
  </si>
  <si>
    <t>65000 to 75000 on ca</t>
  </si>
  <si>
    <t>45000 to 50000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</si>
</sst>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253299</xdr:colOff>
      <xdr:row>16</xdr:row>
      <xdr:rowOff>123825</xdr:rowOff>
    </xdr:from>
    <xdr:to>
      <xdr:col>29</xdr:col>
      <xdr:colOff>409575</xdr:colOff>
      <xdr:row>33</xdr:row>
      <xdr:rowOff>38864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681BF5-8D80-471F-A36D-69A5578DAF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121324" y="3743325"/>
          <a:ext cx="6252276" cy="3153539"/>
        </a:xfrm>
        <a:prstGeom prst="rect">
          <a:avLst/>
        </a:prstGeom>
      </xdr:spPr>
    </xdr:pic>
    <xdr:clientData/>
  </xdr:twoCellAnchor>
  <xdr:twoCellAnchor editAs="oneCell">
    <xdr:from>
      <xdr:col>14</xdr:col>
      <xdr:colOff>574986</xdr:colOff>
      <xdr:row>17</xdr:row>
      <xdr:rowOff>95249</xdr:rowOff>
    </xdr:from>
    <xdr:to>
      <xdr:col>20</xdr:col>
      <xdr:colOff>496293</xdr:colOff>
      <xdr:row>33</xdr:row>
      <xdr:rowOff>96008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EF557B3-7512-43F1-BE6B-B8EB675CA9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85436" y="3905249"/>
          <a:ext cx="3988482" cy="3048759"/>
        </a:xfrm>
        <a:prstGeom prst="rect">
          <a:avLst/>
        </a:prstGeom>
      </xdr:spPr>
    </xdr:pic>
    <xdr:clientData/>
  </xdr:twoCellAnchor>
  <xdr:twoCellAnchor editAs="oneCell">
    <xdr:from>
      <xdr:col>13</xdr:col>
      <xdr:colOff>66675</xdr:colOff>
      <xdr:row>34</xdr:row>
      <xdr:rowOff>76923</xdr:rowOff>
    </xdr:from>
    <xdr:to>
      <xdr:col>19</xdr:col>
      <xdr:colOff>352425</xdr:colOff>
      <xdr:row>47</xdr:row>
      <xdr:rowOff>85725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452DB74-D6F5-48D8-9989-B6066E19D5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143750" y="7125423"/>
          <a:ext cx="4076700" cy="2485302"/>
        </a:xfrm>
        <a:prstGeom prst="rect">
          <a:avLst/>
        </a:prstGeom>
      </xdr:spPr>
    </xdr:pic>
    <xdr:clientData/>
  </xdr:twoCellAnchor>
  <xdr:twoCellAnchor editAs="oneCell">
    <xdr:from>
      <xdr:col>19</xdr:col>
      <xdr:colOff>523875</xdr:colOff>
      <xdr:row>34</xdr:row>
      <xdr:rowOff>16633</xdr:rowOff>
    </xdr:from>
    <xdr:to>
      <xdr:col>25</xdr:col>
      <xdr:colOff>495929</xdr:colOff>
      <xdr:row>47</xdr:row>
      <xdr:rowOff>161925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FD29B3E-5833-4786-BE9F-76B1CBF355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391900" y="7065133"/>
          <a:ext cx="3629654" cy="2621792"/>
        </a:xfrm>
        <a:prstGeom prst="rect">
          <a:avLst/>
        </a:prstGeom>
      </xdr:spPr>
    </xdr:pic>
    <xdr:clientData/>
  </xdr:twoCellAnchor>
  <xdr:twoCellAnchor editAs="oneCell">
    <xdr:from>
      <xdr:col>1</xdr:col>
      <xdr:colOff>342111</xdr:colOff>
      <xdr:row>32</xdr:row>
      <xdr:rowOff>152400</xdr:rowOff>
    </xdr:from>
    <xdr:to>
      <xdr:col>9</xdr:col>
      <xdr:colOff>534811</xdr:colOff>
      <xdr:row>57</xdr:row>
      <xdr:rowOff>143936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37FF852-4998-4335-B852-DEF9CE1F49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27861" y="6819900"/>
          <a:ext cx="6326800" cy="475403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258827</xdr:colOff>
      <xdr:row>35</xdr:row>
      <xdr:rowOff>29446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D8FFBE5-409B-46BA-B9EE-555CE7C6CE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841227" cy="623974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20</xdr:col>
      <xdr:colOff>182617</xdr:colOff>
      <xdr:row>35</xdr:row>
      <xdr:rowOff>771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84E39A-83AF-4F3A-8800-CE962BFA20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1765017" cy="55252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20</xdr:col>
      <xdr:colOff>87439</xdr:colOff>
      <xdr:row>44</xdr:row>
      <xdr:rowOff>77354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5E04EF-4835-4DA8-A787-95484C9EC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2279439" cy="82688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11228</xdr:colOff>
      <xdr:row>31</xdr:row>
      <xdr:rowOff>124593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198979-AC76-4E58-B6D7-DA20BD0DBD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203228" cy="550621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18</xdr:col>
      <xdr:colOff>487374</xdr:colOff>
      <xdr:row>35</xdr:row>
      <xdr:rowOff>105534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0E8E803-6618-4C8A-95D3-162BE94F8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1460174" cy="543953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28</xdr:col>
      <xdr:colOff>192398</xdr:colOff>
      <xdr:row>31</xdr:row>
      <xdr:rowOff>115140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D728F31-1C31-47B2-A540-1ABB927AA0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3603598" cy="60206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10</xdr:col>
      <xdr:colOff>600925</xdr:colOff>
      <xdr:row>47</xdr:row>
      <xdr:rowOff>10749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0DD3B8-3F25-4BE4-A273-D40E03A03D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087325" cy="87737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0</xdr:rowOff>
    </xdr:from>
    <xdr:to>
      <xdr:col>10</xdr:col>
      <xdr:colOff>248506</xdr:colOff>
      <xdr:row>45</xdr:row>
      <xdr:rowOff>105986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0AB7C16-A750-4736-848B-150FF996A6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0"/>
          <a:ext cx="6134956" cy="867848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7672D2B-7124-422B-92A0-4AB5FC19D1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DDB53A-DD1A-4063-ACFA-B4172EDA79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2"/>
  <sheetViews>
    <sheetView tabSelected="1" zoomScaleNormal="100" workbookViewId="0">
      <selection activeCell="F25" sqref="F2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240</v>
      </c>
      <c r="C2" s="4">
        <f>B2*1.2</f>
        <v>288</v>
      </c>
      <c r="D2" s="4">
        <f t="shared" ref="D2:D13" si="2">C2*1.2</f>
        <v>345.59999999999997</v>
      </c>
      <c r="E2" s="5">
        <f t="shared" ref="E2:E13" si="3">R2</f>
        <v>7000000</v>
      </c>
      <c r="F2" s="10">
        <f t="shared" ref="F2:F13" si="4">ROUND((E2/B2),0)</f>
        <v>29167</v>
      </c>
      <c r="G2" s="10">
        <f t="shared" ref="G2:G13" si="5">ROUND((E2/C2),0)</f>
        <v>24306</v>
      </c>
      <c r="H2" s="10">
        <f t="shared" ref="H2:H13" si="6">ROUND((E2/D2),0)</f>
        <v>20255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240</v>
      </c>
      <c r="R2" s="2">
        <v>7000000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300</v>
      </c>
      <c r="C3" s="4">
        <f t="shared" ref="C3:C15" si="9">B3*1.2</f>
        <v>360</v>
      </c>
      <c r="D3" s="4">
        <f t="shared" si="2"/>
        <v>432</v>
      </c>
      <c r="E3" s="5">
        <f t="shared" si="3"/>
        <v>8000000</v>
      </c>
      <c r="F3" s="10">
        <f t="shared" si="4"/>
        <v>26667</v>
      </c>
      <c r="G3" s="10">
        <f t="shared" si="5"/>
        <v>22222</v>
      </c>
      <c r="H3" s="10">
        <f t="shared" si="6"/>
        <v>18519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300</v>
      </c>
      <c r="R3" s="2">
        <v>8000000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750</v>
      </c>
      <c r="C4" s="4">
        <f t="shared" si="9"/>
        <v>900</v>
      </c>
      <c r="D4" s="4">
        <f t="shared" si="2"/>
        <v>1080</v>
      </c>
      <c r="E4" s="15">
        <f t="shared" si="3"/>
        <v>20000000</v>
      </c>
      <c r="F4" s="10">
        <f t="shared" si="4"/>
        <v>26667</v>
      </c>
      <c r="G4" s="10">
        <f t="shared" si="5"/>
        <v>22222</v>
      </c>
      <c r="H4" s="10">
        <f t="shared" si="6"/>
        <v>18519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750</v>
      </c>
      <c r="R4" s="2">
        <v>20000000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300</v>
      </c>
      <c r="C5" s="4">
        <f t="shared" si="9"/>
        <v>360</v>
      </c>
      <c r="D5" s="4">
        <f t="shared" si="2"/>
        <v>432</v>
      </c>
      <c r="E5" s="15">
        <f t="shared" si="3"/>
        <v>10000000</v>
      </c>
      <c r="F5" s="10">
        <f t="shared" si="4"/>
        <v>33333</v>
      </c>
      <c r="G5" s="10">
        <f t="shared" si="5"/>
        <v>27778</v>
      </c>
      <c r="H5" s="10">
        <f t="shared" si="6"/>
        <v>23148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300</v>
      </c>
      <c r="R5" s="2">
        <v>10000000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150</v>
      </c>
      <c r="C6" s="4">
        <f t="shared" si="9"/>
        <v>180</v>
      </c>
      <c r="D6" s="4">
        <f t="shared" si="2"/>
        <v>216</v>
      </c>
      <c r="E6" s="15">
        <f t="shared" si="3"/>
        <v>5500000</v>
      </c>
      <c r="F6" s="10">
        <f t="shared" si="4"/>
        <v>36667</v>
      </c>
      <c r="G6" s="10">
        <f t="shared" si="5"/>
        <v>30556</v>
      </c>
      <c r="H6" s="10">
        <f t="shared" si="6"/>
        <v>25463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150</v>
      </c>
      <c r="R6" s="2">
        <v>5500000</v>
      </c>
      <c r="S6" s="8"/>
      <c r="T6" s="8"/>
    </row>
    <row r="7" spans="1:20" x14ac:dyDescent="0.25">
      <c r="A7" s="4">
        <f t="shared" si="0"/>
        <v>0</v>
      </c>
      <c r="B7" s="4">
        <f t="shared" si="1"/>
        <v>1440</v>
      </c>
      <c r="C7" s="4">
        <f t="shared" si="9"/>
        <v>1728</v>
      </c>
      <c r="D7" s="4">
        <f t="shared" si="2"/>
        <v>2073.6</v>
      </c>
      <c r="E7" s="15">
        <f t="shared" si="3"/>
        <v>43200000</v>
      </c>
      <c r="F7" s="10">
        <f t="shared" si="4"/>
        <v>30000</v>
      </c>
      <c r="G7" s="10">
        <f t="shared" si="5"/>
        <v>25000</v>
      </c>
      <c r="H7" s="10">
        <f t="shared" si="6"/>
        <v>20833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1440</v>
      </c>
      <c r="R7" s="2">
        <v>43200000</v>
      </c>
      <c r="S7" s="8"/>
      <c r="T7" s="8"/>
    </row>
    <row r="8" spans="1:20" x14ac:dyDescent="0.25">
      <c r="A8" s="4">
        <f t="shared" si="0"/>
        <v>0</v>
      </c>
      <c r="B8" s="4">
        <f t="shared" si="1"/>
        <v>14545.833333333334</v>
      </c>
      <c r="C8" s="4">
        <f t="shared" si="9"/>
        <v>17455</v>
      </c>
      <c r="D8" s="4">
        <f t="shared" si="2"/>
        <v>20946</v>
      </c>
      <c r="E8" s="15">
        <f t="shared" si="3"/>
        <v>89000000</v>
      </c>
      <c r="F8" s="10">
        <f t="shared" si="4"/>
        <v>6119</v>
      </c>
      <c r="G8" s="10">
        <f t="shared" si="5"/>
        <v>5099</v>
      </c>
      <c r="H8" s="10">
        <f t="shared" si="6"/>
        <v>4249</v>
      </c>
      <c r="I8" s="4" t="e">
        <f>#REF!</f>
        <v>#REF!</v>
      </c>
      <c r="J8" s="4">
        <f t="shared" si="7"/>
        <v>0</v>
      </c>
      <c r="O8">
        <v>0</v>
      </c>
      <c r="P8">
        <v>17455</v>
      </c>
      <c r="Q8">
        <f t="shared" ref="Q8:Q12" si="10">P8/1.2</f>
        <v>14545.833333333334</v>
      </c>
      <c r="R8" s="2">
        <v>89000000</v>
      </c>
      <c r="S8" s="8"/>
      <c r="T8" s="8"/>
    </row>
    <row r="9" spans="1:20" x14ac:dyDescent="0.25">
      <c r="A9" s="4">
        <f t="shared" si="0"/>
        <v>0</v>
      </c>
      <c r="B9" s="4">
        <f t="shared" si="1"/>
        <v>1301.6666666666667</v>
      </c>
      <c r="C9" s="4">
        <f t="shared" si="9"/>
        <v>1562</v>
      </c>
      <c r="D9" s="4">
        <f t="shared" si="2"/>
        <v>1874.3999999999999</v>
      </c>
      <c r="E9" s="15">
        <f t="shared" si="3"/>
        <v>17900000</v>
      </c>
      <c r="F9" s="10">
        <f t="shared" si="4"/>
        <v>13752</v>
      </c>
      <c r="G9" s="10">
        <f t="shared" si="5"/>
        <v>11460</v>
      </c>
      <c r="H9" s="10">
        <f t="shared" si="6"/>
        <v>9550</v>
      </c>
      <c r="I9" s="4" t="e">
        <f>#REF!</f>
        <v>#REF!</v>
      </c>
      <c r="J9" s="4">
        <f t="shared" si="7"/>
        <v>0</v>
      </c>
      <c r="O9">
        <v>0</v>
      </c>
      <c r="P9">
        <v>1562</v>
      </c>
      <c r="Q9">
        <f t="shared" si="10"/>
        <v>1301.6666666666667</v>
      </c>
      <c r="R9" s="2">
        <v>17900000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4:24" x14ac:dyDescent="0.25">
      <c r="H17" t="s">
        <v>13</v>
      </c>
    </row>
    <row r="20" spans="4:24" x14ac:dyDescent="0.25">
      <c r="G20" t="s">
        <v>14</v>
      </c>
      <c r="H20">
        <v>1598.62</v>
      </c>
      <c r="I20" t="s">
        <v>15</v>
      </c>
    </row>
    <row r="22" spans="4:24" x14ac:dyDescent="0.25">
      <c r="G22" s="6" t="s">
        <v>25</v>
      </c>
      <c r="H22" s="6"/>
    </row>
    <row r="23" spans="4:24" x14ac:dyDescent="0.25">
      <c r="F23" t="s">
        <v>16</v>
      </c>
      <c r="G23" t="s">
        <v>22</v>
      </c>
      <c r="H23" t="s">
        <v>21</v>
      </c>
      <c r="I23" t="s">
        <v>23</v>
      </c>
      <c r="J23" t="s">
        <v>20</v>
      </c>
    </row>
    <row r="24" spans="4:24" x14ac:dyDescent="0.25">
      <c r="F24" t="s">
        <v>17</v>
      </c>
      <c r="G24">
        <v>668.66</v>
      </c>
      <c r="H24">
        <f>ROUND(G24*10.764,0)</f>
        <v>7197</v>
      </c>
      <c r="I24">
        <f>ROUND(I26*70%,0)</f>
        <v>22400</v>
      </c>
      <c r="J24">
        <f>I24*H24</f>
        <v>161212800</v>
      </c>
      <c r="P24" s="11"/>
      <c r="Q24" s="11"/>
      <c r="R24" s="13"/>
      <c r="T24" s="11"/>
      <c r="U24" s="11"/>
      <c r="V24" s="11"/>
      <c r="W24" s="11"/>
      <c r="X24" s="11"/>
    </row>
    <row r="25" spans="4:24" x14ac:dyDescent="0.25">
      <c r="F25" t="s">
        <v>18</v>
      </c>
      <c r="G25">
        <v>270.19</v>
      </c>
      <c r="H25">
        <f t="shared" ref="H25:H26" si="21">ROUND(G25*10.764,0)</f>
        <v>2908</v>
      </c>
      <c r="I25">
        <f>I26*40%</f>
        <v>12800</v>
      </c>
      <c r="J25">
        <f t="shared" ref="J25:J26" si="22">I25*H25</f>
        <v>37222400</v>
      </c>
      <c r="P25" s="11"/>
      <c r="Q25" s="14"/>
      <c r="R25" s="14"/>
      <c r="T25" s="14"/>
      <c r="U25" s="14"/>
      <c r="V25" s="11"/>
      <c r="W25" s="11"/>
      <c r="X25" s="11"/>
    </row>
    <row r="26" spans="4:24" x14ac:dyDescent="0.25">
      <c r="F26" t="s">
        <v>19</v>
      </c>
      <c r="G26">
        <v>541.76</v>
      </c>
      <c r="H26">
        <f t="shared" si="21"/>
        <v>5832</v>
      </c>
      <c r="I26">
        <v>32000</v>
      </c>
      <c r="J26">
        <f t="shared" si="22"/>
        <v>186624000</v>
      </c>
      <c r="P26" s="11"/>
      <c r="Q26" s="11"/>
      <c r="R26" s="11"/>
      <c r="T26" s="11"/>
      <c r="U26" s="11"/>
      <c r="V26" s="11"/>
      <c r="W26" s="11"/>
      <c r="X26" s="11"/>
    </row>
    <row r="27" spans="4:24" x14ac:dyDescent="0.25">
      <c r="H27">
        <f>SUM(H24:H26)</f>
        <v>15937</v>
      </c>
      <c r="J27">
        <f>SUM(J24:J26)</f>
        <v>385059200</v>
      </c>
      <c r="P27" s="11"/>
      <c r="Q27" s="11"/>
      <c r="R27" s="11"/>
      <c r="T27" s="11"/>
      <c r="U27" s="11"/>
      <c r="V27" s="11"/>
      <c r="W27" s="11"/>
      <c r="X27" s="11"/>
    </row>
    <row r="28" spans="4:24" x14ac:dyDescent="0.25">
      <c r="D28">
        <f>65000*1.2</f>
        <v>78000</v>
      </c>
      <c r="P28" s="11"/>
      <c r="Q28" s="11"/>
      <c r="R28" s="12"/>
      <c r="T28" s="12"/>
      <c r="U28" s="12"/>
      <c r="V28" s="11"/>
      <c r="W28" s="11"/>
      <c r="X28" s="11"/>
    </row>
    <row r="29" spans="4:24" x14ac:dyDescent="0.25">
      <c r="P29" s="11"/>
      <c r="Q29" s="11"/>
      <c r="R29" s="11"/>
      <c r="T29" s="11"/>
      <c r="U29" s="11"/>
      <c r="V29" s="11"/>
      <c r="W29" s="11"/>
      <c r="X29" s="11"/>
    </row>
    <row r="30" spans="4:24" x14ac:dyDescent="0.25">
      <c r="H30" t="s">
        <v>26</v>
      </c>
      <c r="P30" s="11"/>
      <c r="Q30" s="11"/>
      <c r="R30" s="11"/>
      <c r="T30" s="11"/>
      <c r="U30" s="11"/>
      <c r="V30" s="11"/>
      <c r="W30" s="11"/>
      <c r="X30" s="11"/>
    </row>
    <row r="31" spans="4:24" x14ac:dyDescent="0.25">
      <c r="F31" s="7">
        <f>45000/1.2</f>
        <v>37500</v>
      </c>
      <c r="H31" t="s">
        <v>27</v>
      </c>
      <c r="P31" s="11"/>
      <c r="Q31" s="11"/>
      <c r="R31" s="11"/>
      <c r="T31" s="11"/>
      <c r="U31" s="11"/>
      <c r="V31" s="11"/>
      <c r="W31" s="11"/>
      <c r="X31" s="11"/>
    </row>
    <row r="32" spans="4:24" x14ac:dyDescent="0.25">
      <c r="D32" t="s">
        <v>24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  <row r="49" spans="15:15" x14ac:dyDescent="0.25">
      <c r="O49">
        <f>53/2</f>
        <v>26.5</v>
      </c>
    </row>
    <row r="52" spans="15:15" x14ac:dyDescent="0.25">
      <c r="O52">
        <f>53/3</f>
        <v>17.666666666666668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N28" sqref="N28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O15" sqref="O14:O15"/>
    </sheetView>
  </sheetViews>
  <sheetFormatPr defaultRowHeight="15" x14ac:dyDescent="0.25"/>
  <cols>
    <col min="15" max="15" width="10" bestFit="1" customWidth="1"/>
  </cols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2024-03-20T06:44:40Z</dcterms:modified>
</cp:coreProperties>
</file>