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Avinash Sir\02.02.2024 - Cotton Grains Marketing Federatin Ltd\02.02.2024 - Flat no. 201 - Jolly Bhavan\"/>
    </mc:Choice>
  </mc:AlternateContent>
  <xr:revisionPtr revIDLastSave="0" documentId="13_ncr:1_{E0D96B63-2496-4D1B-9839-2729C9D83E5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1" l="1"/>
  <c r="C10" i="11"/>
  <c r="C8" i="11"/>
  <c r="C14" i="12"/>
  <c r="C4" i="12"/>
  <c r="P10" i="12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D8" i="12" l="1"/>
  <c r="C5" i="12"/>
  <c r="C7" i="12" l="1"/>
  <c r="D17" i="11"/>
  <c r="C22" i="11" s="1"/>
  <c r="D9" i="12" l="1"/>
  <c r="C10" i="12" s="1"/>
  <c r="E5" i="12"/>
  <c r="E10" i="12" l="1"/>
  <c r="D24" i="11"/>
  <c r="D7" i="11"/>
  <c r="C23" i="11" l="1"/>
  <c r="C6" i="11"/>
  <c r="C5" i="11"/>
  <c r="C14" i="11" s="1"/>
  <c r="C12" i="11" l="1"/>
  <c r="C13" i="11" s="1"/>
  <c r="C15" i="11" s="1"/>
  <c r="C18" i="11" s="1"/>
  <c r="D18" i="11" s="1"/>
  <c r="C20" i="11" l="1"/>
</calcChain>
</file>

<file path=xl/sharedStrings.xml><?xml version="1.0" encoding="utf-8"?>
<sst xmlns="http://schemas.openxmlformats.org/spreadsheetml/2006/main" count="59" uniqueCount="53">
  <si>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</si>
  <si>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</si>
  <si>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</si>
  <si>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</si>
  <si>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</si>
  <si>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</si>
  <si>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</si>
  <si>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</si>
  <si>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</si>
  <si>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</si>
  <si>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</si>
  <si>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</si>
  <si>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</si>
  <si>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</si>
  <si>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Residential</t>
  </si>
  <si>
    <t>Mumbai</t>
  </si>
  <si>
    <t>Thane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</si>
  <si>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</si>
  <si>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</si>
  <si>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</si>
  <si>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</si>
  <si>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</si>
  <si>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</si>
  <si>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</si>
  <si>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</si>
  <si>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</si>
  <si>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</si>
  <si>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</si>
  <si>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</si>
  <si>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</si>
  <si>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</si>
  <si>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</si>
  <si>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</si>
  <si>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</si>
  <si>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</si>
  <si>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</si>
  <si>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</si>
  <si>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</si>
  <si>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</si>
  <si>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</si>
  <si>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</si>
  <si>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</si>
  <si>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BUA</t>
  </si>
  <si>
    <t>10 to 15 years</t>
  </si>
  <si>
    <t>Office No. 201, Jolly bhavan</t>
  </si>
  <si>
    <t>Depreciation (100-10)X52/65</t>
  </si>
  <si>
    <t>https://www.ghar.tv/listing/1670-sqft-office-space-for-sale-in-jolly-bhavan-churchgate-mumbai-by-k-suhas-sdhp88399016</t>
  </si>
  <si>
    <t>https://www.magicbricks.com/propertyDetails/3522-Sq-ft-Commercial-Office-Space-FOR-Sale-Lohar-Chawl-in-Mumbai&amp;id=4d423638373339353235?sem=Y&amp;semsrc=CPLADS_2_PDP_Existing_Web&amp;slot=2&amp;dynamicListing=N&amp;budget=0&amp;area=0&amp;seats=0&amp;isCoworkingSearch=Y</t>
  </si>
  <si>
    <t>https://www.nobroker.in/property/commercial/buy/office-space-in-dalamal-chambers-mumbai/8a9f8a8285872e3a018587c3340c5910/detail?nbFr=list-commercial_buy</t>
  </si>
  <si>
    <t>Unit - 201</t>
  </si>
  <si>
    <t>2nd Floor</t>
  </si>
  <si>
    <t>2 Lifts</t>
  </si>
  <si>
    <t>Increased 0% for Higher floor (2nd Floor)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</si>
</sst>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164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164" fontId="0" fillId="0" borderId="7" xfId="0" applyNumberFormat="1" applyBorder="1"/>
    <xf numFmtId="164" fontId="0" fillId="0" borderId="7" xfId="1" applyFont="1" applyBorder="1"/>
    <xf numFmtId="164" fontId="2" fillId="0" borderId="0" xfId="0" applyNumberFormat="1" applyFont="1"/>
    <xf numFmtId="164" fontId="0" fillId="0" borderId="0" xfId="0" applyNumberFormat="1"/>
    <xf numFmtId="165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164" fontId="0" fillId="0" borderId="9" xfId="1" applyFont="1" applyBorder="1"/>
    <xf numFmtId="9" fontId="0" fillId="0" borderId="9" xfId="0" applyNumberFormat="1" applyBorder="1"/>
    <xf numFmtId="164" fontId="0" fillId="2" borderId="9" xfId="1" applyFont="1" applyFill="1" applyBorder="1"/>
    <xf numFmtId="0" fontId="0" fillId="2" borderId="9" xfId="0" applyFill="1" applyBorder="1"/>
    <xf numFmtId="164" fontId="0" fillId="2" borderId="9" xfId="0" applyNumberFormat="1" applyFill="1" applyBorder="1"/>
    <xf numFmtId="0" fontId="0" fillId="0" borderId="9" xfId="0" applyBorder="1" applyAlignment="1">
      <alignment wrapText="1"/>
    </xf>
    <xf numFmtId="164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6" fillId="0" borderId="0" xfId="2"/>
    <xf numFmtId="0" fontId="2" fillId="0" borderId="6" xfId="0" applyFont="1" applyBorder="1"/>
    <xf numFmtId="0" fontId="7" fillId="0" borderId="0" xfId="0" applyFont="1"/>
    <xf numFmtId="0" fontId="2" fillId="0" borderId="7" xfId="0" applyFont="1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800102</xdr:colOff>
      <xdr:row>16</xdr:row>
      <xdr:rowOff>9526</xdr:rowOff>
    </xdr:from>
    <xdr:to>
      <xdr:col>2</xdr:col>
      <xdr:colOff>876301</xdr:colOff>
      <xdr:row>31</xdr:row>
      <xdr:rowOff>89411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2AA9A9-D14A-943D-0AFC-F815B09FA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2" y="3514726"/>
          <a:ext cx="2905124" cy="3080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12</xdr:col>
      <xdr:colOff>363432</xdr:colOff>
      <xdr:row>72</xdr:row>
      <xdr:rowOff>115539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925C75-AA2E-1B5C-C725-BF09AEE10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10621857" cy="8878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10</xdr:col>
      <xdr:colOff>658556</xdr:colOff>
      <xdr:row>122</xdr:row>
      <xdr:rowOff>125065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8CC9D0-0682-C92F-995C-D9B9EE80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859000"/>
          <a:ext cx="9535856" cy="88880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24</xdr:col>
      <xdr:colOff>69137</xdr:colOff>
      <xdr:row>172</xdr:row>
      <xdr:rowOff>86960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FFD476-6F41-180E-9788-B2CC4BD21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4384000"/>
          <a:ext cx="17642762" cy="8849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opLeftCell="B1" zoomScaleNormal="100" workbookViewId="0">
      <selection activeCell="E10" sqref="E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0.7109375" bestFit="1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71" t="s">
        <v>40</v>
      </c>
      <c r="H2" s="72"/>
    </row>
    <row r="3" spans="2:17" ht="27" thickBot="1" x14ac:dyDescent="0.3">
      <c r="B3" s="23" t="s">
        <v>14</v>
      </c>
      <c r="C3" s="24">
        <v>441740</v>
      </c>
      <c r="D3" s="23"/>
      <c r="E3" s="23"/>
      <c r="F3" s="23"/>
      <c r="G3" s="42" t="s">
        <v>30</v>
      </c>
      <c r="H3" s="46" t="s">
        <v>31</v>
      </c>
      <c r="I3" s="48"/>
      <c r="K3" s="57" t="s">
        <v>32</v>
      </c>
      <c r="L3" s="51"/>
      <c r="N3" s="43" t="s">
        <v>39</v>
      </c>
      <c r="O3" s="44"/>
      <c r="P3" s="44"/>
      <c r="Q3" s="45"/>
    </row>
    <row r="4" spans="2:17" ht="27" thickBot="1" x14ac:dyDescent="0.3">
      <c r="B4" s="23" t="s">
        <v>52</v>
      </c>
      <c r="C4" s="24">
        <f>C3*0%</f>
        <v>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15</v>
      </c>
      <c r="L4" s="52" t="s">
        <v>16</v>
      </c>
      <c r="N4" s="42" t="s">
        <v>30</v>
      </c>
      <c r="O4" s="62" t="s">
        <v>31</v>
      </c>
      <c r="P4" s="64"/>
    </row>
    <row r="5" spans="2:17" ht="15.75" thickBot="1" x14ac:dyDescent="0.3">
      <c r="B5" s="23" t="s">
        <v>33</v>
      </c>
      <c r="C5" s="26">
        <f>C3+C4</f>
        <v>441740</v>
      </c>
      <c r="D5" s="27" t="s">
        <v>18</v>
      </c>
      <c r="E5" s="28">
        <f>ROUND(C5/10.764,0)</f>
        <v>41039</v>
      </c>
      <c r="F5" s="27" t="s">
        <v>19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34</v>
      </c>
      <c r="C6" s="24">
        <v>173230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41</v>
      </c>
      <c r="L6" s="54" t="s">
        <v>17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35</v>
      </c>
      <c r="C7" s="24">
        <f>C5-C6</f>
        <v>268510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21</v>
      </c>
      <c r="L7" s="53" t="s">
        <v>22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36</v>
      </c>
      <c r="C8" s="35">
        <v>0.52</v>
      </c>
      <c r="D8" s="25">
        <f>1-C8</f>
        <v>0.48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37</v>
      </c>
      <c r="D9" s="24">
        <f>ROUND(C7*D8,0)</f>
        <v>128885</v>
      </c>
      <c r="E9" s="23"/>
      <c r="F9" s="23"/>
      <c r="G9" s="39">
        <v>6</v>
      </c>
      <c r="H9" s="47">
        <v>6</v>
      </c>
      <c r="I9" s="49">
        <v>94</v>
      </c>
      <c r="K9" s="60" t="s">
        <v>20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38</v>
      </c>
      <c r="C10" s="26">
        <f>C6+D9</f>
        <v>302115</v>
      </c>
      <c r="D10" s="27" t="s">
        <v>18</v>
      </c>
      <c r="E10" s="28">
        <f>ROUND(C10/10.764,0)</f>
        <v>28067</v>
      </c>
      <c r="F10" s="27" t="s">
        <v>19</v>
      </c>
      <c r="G10" s="39">
        <v>7</v>
      </c>
      <c r="H10" s="47">
        <v>7</v>
      </c>
      <c r="I10" s="49">
        <v>93</v>
      </c>
      <c r="K10" s="61" t="s">
        <v>23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24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26</v>
      </c>
      <c r="C12" s="32">
        <v>2024</v>
      </c>
      <c r="E12" s="20" t="s">
        <v>49</v>
      </c>
      <c r="G12" s="39">
        <v>9</v>
      </c>
      <c r="H12" s="47">
        <v>9</v>
      </c>
      <c r="I12" s="49">
        <v>91</v>
      </c>
      <c r="K12" s="50" t="s">
        <v>25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27</v>
      </c>
      <c r="C13" s="32">
        <v>1972</v>
      </c>
      <c r="D13" s="20"/>
      <c r="E13" t="s">
        <v>50</v>
      </c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28</v>
      </c>
      <c r="C14" s="32">
        <f>C12-C13</f>
        <v>52</v>
      </c>
      <c r="E14" t="s">
        <v>51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29</v>
      </c>
      <c r="C15" s="31" t="s">
        <v>43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6"/>
  <sheetViews>
    <sheetView tabSelected="1" workbookViewId="0">
      <selection activeCell="L19" sqref="L19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68" t="s">
        <v>44</v>
      </c>
      <c r="D2" s="6"/>
      <c r="G2" s="67"/>
    </row>
    <row r="3" spans="1:10" x14ac:dyDescent="0.25">
      <c r="A3" s="5" t="s">
        <v>1</v>
      </c>
      <c r="B3" s="10"/>
      <c r="C3" s="11">
        <v>44000</v>
      </c>
      <c r="D3" s="6"/>
    </row>
    <row r="4" spans="1:10" ht="30" x14ac:dyDescent="0.25">
      <c r="A4" s="12" t="s">
        <v>2</v>
      </c>
      <c r="B4" s="10"/>
      <c r="C4" s="11">
        <v>3000</v>
      </c>
      <c r="D4" s="6"/>
    </row>
    <row r="5" spans="1:10" x14ac:dyDescent="0.25">
      <c r="A5" s="5" t="s">
        <v>3</v>
      </c>
      <c r="B5" s="10"/>
      <c r="C5" s="11">
        <f>C3-C4</f>
        <v>41000</v>
      </c>
      <c r="D5" s="6"/>
    </row>
    <row r="6" spans="1:10" x14ac:dyDescent="0.25">
      <c r="A6" s="5" t="s">
        <v>4</v>
      </c>
      <c r="B6" s="10"/>
      <c r="C6" s="11">
        <f>C4</f>
        <v>3000</v>
      </c>
      <c r="D6" s="6"/>
    </row>
    <row r="7" spans="1:10" x14ac:dyDescent="0.25">
      <c r="A7" s="5" t="s">
        <v>5</v>
      </c>
      <c r="B7" s="13"/>
      <c r="C7" s="14">
        <v>52</v>
      </c>
      <c r="D7" s="6">
        <f>2021-2017</f>
        <v>4</v>
      </c>
      <c r="F7">
        <v>1972</v>
      </c>
    </row>
    <row r="8" spans="1:10" x14ac:dyDescent="0.25">
      <c r="A8" s="5" t="s">
        <v>6</v>
      </c>
      <c r="B8" s="13"/>
      <c r="C8" s="69">
        <f>C9-C7</f>
        <v>8</v>
      </c>
      <c r="D8" s="70" t="s">
        <v>43</v>
      </c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45</v>
      </c>
      <c r="B10" s="13"/>
      <c r="C10" s="14">
        <f>(90*C7/60)</f>
        <v>78</v>
      </c>
      <c r="D10" s="6"/>
    </row>
    <row r="11" spans="1:10" x14ac:dyDescent="0.25">
      <c r="A11" s="5"/>
      <c r="B11" s="15"/>
      <c r="C11" s="16">
        <v>0.78</v>
      </c>
      <c r="D11" s="6"/>
    </row>
    <row r="12" spans="1:10" x14ac:dyDescent="0.25">
      <c r="A12" s="5" t="s">
        <v>8</v>
      </c>
      <c r="B12" s="10"/>
      <c r="C12" s="11">
        <f>ROUND(C6*C11,0)</f>
        <v>2340</v>
      </c>
      <c r="D12" s="6"/>
    </row>
    <row r="13" spans="1:10" x14ac:dyDescent="0.25">
      <c r="A13" s="5" t="s">
        <v>9</v>
      </c>
      <c r="B13" s="10"/>
      <c r="C13" s="11">
        <f>C6-C12</f>
        <v>660</v>
      </c>
      <c r="D13" s="6"/>
    </row>
    <row r="14" spans="1:10" x14ac:dyDescent="0.25">
      <c r="A14" s="5" t="s">
        <v>3</v>
      </c>
      <c r="B14" s="10"/>
      <c r="C14" s="11">
        <f>C5</f>
        <v>41000</v>
      </c>
      <c r="D14" s="17"/>
    </row>
    <row r="15" spans="1:10" x14ac:dyDescent="0.25">
      <c r="A15" s="5" t="s">
        <v>10</v>
      </c>
      <c r="B15" s="10"/>
      <c r="C15" s="11">
        <f>C14+C13</f>
        <v>41660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42</v>
      </c>
      <c r="C17" s="14">
        <v>1344</v>
      </c>
      <c r="D17" s="18">
        <f>ROUND(C17*1.2,0)</f>
        <v>1613</v>
      </c>
    </row>
    <row r="18" spans="1:10" x14ac:dyDescent="0.25">
      <c r="A18" s="5" t="s">
        <v>0</v>
      </c>
      <c r="C18" s="19">
        <f>ROUND(C15*C17,0)</f>
        <v>55991040</v>
      </c>
      <c r="D18" s="17">
        <f>ROUND(C18*0.03/12,0)</f>
        <v>139978</v>
      </c>
    </row>
    <row r="19" spans="1:10" x14ac:dyDescent="0.25">
      <c r="A19" s="5" t="s">
        <v>11</v>
      </c>
      <c r="C19" s="20">
        <f>(C18*90%)</f>
        <v>50391936</v>
      </c>
      <c r="D19" s="21"/>
    </row>
    <row r="20" spans="1:10" x14ac:dyDescent="0.25">
      <c r="A20" s="5" t="s">
        <v>12</v>
      </c>
      <c r="C20" s="20">
        <f>ROUND(C18*80%,0)</f>
        <v>44792832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13</v>
      </c>
      <c r="B22" s="8"/>
      <c r="C22" s="22">
        <f>C4*D17</f>
        <v>4839000</v>
      </c>
      <c r="D22" s="9"/>
    </row>
    <row r="23" spans="1:10" x14ac:dyDescent="0.25">
      <c r="C23" s="20">
        <f>C17*1.2*Depreciation!E10</f>
        <v>45266457.600000001</v>
      </c>
    </row>
    <row r="24" spans="1:10" x14ac:dyDescent="0.25">
      <c r="D24">
        <f>344*10842</f>
        <v>3729648</v>
      </c>
      <c r="J24" s="20"/>
    </row>
    <row r="26" spans="1:10" x14ac:dyDescent="0.25">
      <c r="A26" s="67" t="s">
        <v>46</v>
      </c>
    </row>
    <row r="28" spans="1:10" x14ac:dyDescent="0.25">
      <c r="A28" s="14"/>
    </row>
    <row r="50" spans="1:1" x14ac:dyDescent="0.25">
      <c r="A50" s="67"/>
    </row>
    <row r="75" spans="1:1" x14ac:dyDescent="0.25">
      <c r="A75" t="s">
        <v>47</v>
      </c>
    </row>
    <row r="76" spans="1:1" x14ac:dyDescent="0.25">
      <c r="A76" s="67"/>
    </row>
    <row r="125" spans="1:1" x14ac:dyDescent="0.25">
      <c r="A125" t="s">
        <v>48</v>
      </c>
    </row>
    <row r="126" spans="1:1" x14ac:dyDescent="0.25">
      <c r="A126" s="6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Manoj Chalikwar</cp:lastModifiedBy>
  <dcterms:created xsi:type="dcterms:W3CDTF">2021-06-18T06:23:18Z</dcterms:created>
  <dcterms:modified xsi:type="dcterms:W3CDTF">2024-03-14T05:20:20Z</dcterms:modified>
</cp:coreProperties>
</file>