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/>
  <mc:AlternateContent xmlns:mc="http://schemas.openxmlformats.org/markup-compatibility/2006">
    <mc:Choice Requires="x15">
      <x15ac:absPath xmlns:x15ac="http://schemas.microsoft.com/office/spreadsheetml/2010/11/ac" url="Z:\Valuation\Avinash Sir\02.02.2024 - Cotton Grains Marketing Federatin Ltd\10.02.2024 - Flat No. 12- Mulund West\Previouse Report\mocicolltdflatno_12marathonchslpleaseinwardthis\"/>
    </mc:Choice>
  </mc:AlternateContent>
  <xr:revisionPtr revIDLastSave="0" documentId="13_ncr:1_{EC64F0EB-8AD5-4B95-BF97-F304474D5048}" xr6:coauthVersionLast="47" xr6:coauthVersionMax="47" xr10:uidLastSave="{00000000-0000-0000-0000-000000000000}"/>
  <bookViews>
    <workbookView xWindow="-120" yWindow="-120" windowWidth="29040" windowHeight="15720" tabRatio="932" firstSheet="1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0-20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</workbook>
</file>

<file path=xl/calcChain.xml><?xml version="1.0" encoding="utf-8"?>
<calcChain xmlns="http://schemas.openxmlformats.org/spreadsheetml/2006/main">
  <c r="C10" i="23" l="1"/>
  <c r="B10" i="23"/>
  <c r="C8" i="23" l="1"/>
  <c r="C11" i="23"/>
  <c r="H10" i="23"/>
  <c r="B7" i="23"/>
  <c r="B8" i="23" s="1"/>
  <c r="C23" i="23"/>
  <c r="C6" i="23"/>
  <c r="C5" i="23"/>
  <c r="C14" i="23" s="1"/>
  <c r="H21" i="4"/>
  <c r="G21" i="4"/>
  <c r="F21" i="4"/>
  <c r="H20" i="4"/>
  <c r="G20" i="4"/>
  <c r="F20" i="4"/>
  <c r="H19" i="4"/>
  <c r="G19" i="4"/>
  <c r="F19" i="4"/>
  <c r="H18" i="4"/>
  <c r="G18" i="4"/>
  <c r="F18" i="4"/>
  <c r="H17" i="4"/>
  <c r="G17" i="4"/>
  <c r="F17" i="4"/>
  <c r="H16" i="4"/>
  <c r="G16" i="4"/>
  <c r="F16" i="4"/>
  <c r="H15" i="4"/>
  <c r="G15" i="4"/>
  <c r="F15" i="4"/>
  <c r="H14" i="4"/>
  <c r="G14" i="4"/>
  <c r="F14" i="4"/>
  <c r="H13" i="4"/>
  <c r="G13" i="4"/>
  <c r="F13" i="4"/>
  <c r="H12" i="4"/>
  <c r="G12" i="4"/>
  <c r="F12" i="4"/>
  <c r="H11" i="4"/>
  <c r="G11" i="4"/>
  <c r="F11" i="4"/>
  <c r="H10" i="4"/>
  <c r="G10" i="4"/>
  <c r="F10" i="4"/>
  <c r="H9" i="4"/>
  <c r="G9" i="4"/>
  <c r="F9" i="4"/>
  <c r="H8" i="4"/>
  <c r="G8" i="4"/>
  <c r="F8" i="4"/>
  <c r="Q10" i="4"/>
  <c r="Q9" i="4"/>
  <c r="Q8" i="4"/>
  <c r="Q5" i="4"/>
  <c r="Q4" i="4"/>
  <c r="Q3" i="4"/>
  <c r="C5" i="4"/>
  <c r="C4" i="4"/>
  <c r="P4" i="4"/>
  <c r="C3" i="4"/>
  <c r="C12" i="23" l="1"/>
  <c r="C13" i="23" s="1"/>
  <c r="C16" i="23" s="1"/>
  <c r="C19" i="23" s="1"/>
  <c r="C2" i="4"/>
  <c r="G33" i="4"/>
  <c r="B4" i="4"/>
  <c r="D4" i="4" s="1"/>
  <c r="G29" i="4"/>
  <c r="G30" i="4"/>
  <c r="B3" i="4"/>
  <c r="D3" i="4" s="1"/>
  <c r="B6" i="4"/>
  <c r="C6" i="4" s="1"/>
  <c r="B7" i="4"/>
  <c r="C7" i="4" s="1"/>
  <c r="D7" i="4" s="1"/>
  <c r="P8" i="4"/>
  <c r="B8" i="4" s="1"/>
  <c r="C8" i="4" s="1"/>
  <c r="D8" i="4" s="1"/>
  <c r="P9" i="4"/>
  <c r="B9" i="4" s="1"/>
  <c r="C9" i="4" s="1"/>
  <c r="D9" i="4" s="1"/>
  <c r="P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P11" i="4"/>
  <c r="Q11" i="4" s="1"/>
  <c r="B11" i="4" s="1"/>
  <c r="C11" i="4" s="1"/>
  <c r="D11" i="4" s="1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2" i="25"/>
  <c r="C11" i="25"/>
  <c r="A18" i="23"/>
  <c r="P20" i="4"/>
  <c r="Q20" i="4" s="1"/>
  <c r="B20" i="4" s="1"/>
  <c r="C20" i="4" s="1"/>
  <c r="D20" i="4" s="1"/>
  <c r="J20" i="4"/>
  <c r="I20" i="4"/>
  <c r="E20" i="4"/>
  <c r="P16" i="4"/>
  <c r="Q16" i="4" s="1"/>
  <c r="B16" i="4" s="1"/>
  <c r="C16" i="4" s="1"/>
  <c r="D16" i="4" s="1"/>
  <c r="J16" i="4"/>
  <c r="I16" i="4"/>
  <c r="E16" i="4"/>
  <c r="E15" i="4"/>
  <c r="E14" i="4"/>
  <c r="E13" i="4"/>
  <c r="E12" i="4"/>
  <c r="E11" i="4"/>
  <c r="E10" i="4"/>
  <c r="E9" i="4"/>
  <c r="E8" i="4"/>
  <c r="E7" i="4"/>
  <c r="E6" i="4"/>
  <c r="E5" i="4"/>
  <c r="E4" i="4"/>
  <c r="E3" i="4"/>
  <c r="E2" i="4"/>
  <c r="G35" i="4"/>
  <c r="C20" i="25"/>
  <c r="C16" i="25"/>
  <c r="C17" i="25" s="1"/>
  <c r="C4" i="25"/>
  <c r="C5" i="25" s="1"/>
  <c r="C25" i="23" l="1"/>
  <c r="C21" i="23"/>
  <c r="C20" i="23"/>
  <c r="B2" i="4"/>
  <c r="F2" i="4" s="1"/>
  <c r="H4" i="4"/>
  <c r="H31" i="4"/>
  <c r="G7" i="4"/>
  <c r="F6" i="4"/>
  <c r="G3" i="4"/>
  <c r="H3" i="4"/>
  <c r="D2" i="4"/>
  <c r="H2" i="4" s="1"/>
  <c r="G2" i="4"/>
  <c r="D6" i="4"/>
  <c r="H6" i="4" s="1"/>
  <c r="G6" i="4"/>
  <c r="D10" i="4"/>
  <c r="D14" i="4"/>
  <c r="F4" i="4"/>
  <c r="H7" i="4"/>
  <c r="F3" i="4"/>
  <c r="G4" i="4"/>
  <c r="F7" i="4"/>
  <c r="C13" i="25"/>
  <c r="B5" i="4"/>
  <c r="H33" i="4"/>
  <c r="G34" i="4"/>
  <c r="C7" i="25"/>
  <c r="C8" i="25" s="1"/>
  <c r="C9" i="25" s="1"/>
  <c r="E9" i="25" s="1"/>
  <c r="E5" i="25"/>
  <c r="E17" i="25"/>
  <c r="C19" i="25"/>
  <c r="C21" i="25" s="1"/>
  <c r="E21" i="25" s="1"/>
  <c r="F5" i="4" l="1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B84" i="23" l="1"/>
  <c r="B23" i="23"/>
  <c r="B6" i="23"/>
  <c r="B5" i="23"/>
  <c r="B14" i="23" s="1"/>
  <c r="B11" i="23" l="1"/>
  <c r="B12" i="23" s="1"/>
  <c r="B13" i="23" s="1"/>
  <c r="B16" i="23" s="1"/>
  <c r="B19" i="23" l="1"/>
  <c r="B25" i="23" s="1"/>
  <c r="B20" i="23" l="1"/>
  <c r="B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B19" i="4"/>
  <c r="B18" i="4"/>
  <c r="B21" i="4"/>
  <c r="C21" i="4" l="1"/>
  <c r="C19" i="4"/>
  <c r="C18" i="4"/>
  <c r="C17" i="4"/>
  <c r="D21" i="4"/>
  <c r="D18" i="4"/>
  <c r="D17" i="4"/>
  <c r="D19" i="4" l="1"/>
</calcChain>
</file>

<file path=xl/sharedStrings.xml><?xml version="1.0" encoding="utf-8"?>
<sst xmlns="http://schemas.openxmlformats.org/spreadsheetml/2006/main" count="136" uniqueCount="94">
  <si>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</si>
  <si>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</si>
  <si>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</si>
  <si>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</si>
  <si>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</si>
  <si>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</si>
  <si>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</si>
  <si>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</si>
  <si>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</si>
  <si>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</si>
  <si>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</si>
  <si>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</si>
  <si>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</si>
  <si>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</si>
  <si>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</si>
  <si>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</si>
  <si>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</si>
  <si>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</si>
  <si>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</si>
  <si>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</si>
  <si>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</si>
  <si>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</si>
  <si>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</si>
  <si>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</si>
  <si>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</si>
  <si>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</si>
  <si>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</si>
  <si>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</si>
  <si>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</si>
  <si>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</si>
  <si>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</si>
  <si>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</si>
  <si>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</si>
  <si>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</si>
  <si>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</si>
  <si>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</si>
  <si>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</si>
  <si>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</si>
  <si>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</si>
  <si>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</si>
  <si>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</si>
  <si>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</si>
  <si>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</si>
  <si>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</si>
  <si>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</si>
  <si>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</si>
  <si>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</si>
  <si>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</si>
  <si>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</si>
  <si>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</si>
  <si>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</si>
  <si>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</si>
  <si>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</si>
  <si>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</si>
  <si>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</si>
  <si>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</si>
  <si>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</si>
  <si>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</si>
  <si>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</si>
  <si>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</si>
  <si>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</si>
  <si>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</si>
  <si>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</si>
  <si>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</si>
  <si>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</si>
  <si>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</si>
  <si>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</si>
  <si>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</si>
  <si>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</si>
  <si>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</si>
  <si>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</si>
  <si>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</si>
  <si>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</si>
  <si>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</si>
  <si>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</si>
  <si>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</si>
  <si>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Reduced 10% for Large Area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</si>
  <si>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</si>
  <si>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</si>
  <si>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</si>
  <si>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</si>
  <si>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</si>
  <si>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Flat No. 812, 8th Floor, C Wing, Hiral Greens, Siddhivinayak Nagar, Pandurang Wadi, Mira Road East</t>
  </si>
  <si>
    <t>ACA</t>
  </si>
  <si>
    <t>26.07.2021</t>
  </si>
  <si>
    <t>OC  - 2012</t>
  </si>
  <si>
    <t>50 to 55 Lakh</t>
  </si>
  <si>
    <t>CA</t>
  </si>
  <si>
    <t>FB</t>
  </si>
  <si>
    <t>TMCA</t>
  </si>
  <si>
    <t>BUA</t>
  </si>
  <si>
    <t>igr-12.01.21</t>
  </si>
  <si>
    <t>igr-6.10.19</t>
  </si>
  <si>
    <t>Depreciation (100-10)X38/60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</si>
</sst>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.00_ ;_ * \-#,##0.00_ ;_ * &quot;-&quot;??_ ;_ @_ "/>
    <numFmt numFmtId="165" formatCode="_(* #,##0.00_);_(* \(#,##0.00\);_(* &quot;-&quot;??_);_(@_)"/>
    <numFmt numFmtId="166" formatCode="_ * #,##0_ ;_ * \-#,##0_ ;_ * &quot;-&quot;??_ ;_ @_ "/>
  </numFmts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4" fillId="0" borderId="0" applyFont="0" applyFill="0" applyBorder="0" applyAlignment="0" applyProtection="0"/>
  </cellStyleXfs>
  <cellXfs count="7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3" fillId="0" borderId="0" xfId="0" applyFont="1"/>
    <xf numFmtId="164" fontId="0" fillId="0" borderId="0" xfId="1" applyFont="1"/>
    <xf numFmtId="0" fontId="0" fillId="0" borderId="1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0" fillId="0" borderId="5" xfId="0" applyBorder="1"/>
    <xf numFmtId="164" fontId="6" fillId="0" borderId="0" xfId="1" applyFont="1" applyBorder="1"/>
    <xf numFmtId="164" fontId="6" fillId="2" borderId="0" xfId="1" applyFont="1" applyFill="1" applyBorder="1"/>
    <xf numFmtId="0" fontId="0" fillId="0" borderId="4" xfId="0" applyBorder="1" applyAlignment="1">
      <alignment wrapText="1"/>
    </xf>
    <xf numFmtId="164" fontId="6" fillId="0" borderId="0" xfId="1" applyFont="1" applyFill="1" applyBorder="1"/>
    <xf numFmtId="0" fontId="6" fillId="0" borderId="0" xfId="0" applyFont="1"/>
    <xf numFmtId="10" fontId="6" fillId="0" borderId="0" xfId="0" applyNumberFormat="1" applyFont="1"/>
    <xf numFmtId="0" fontId="0" fillId="2" borderId="4" xfId="0" applyFill="1" applyBorder="1"/>
    <xf numFmtId="0" fontId="6" fillId="2" borderId="0" xfId="0" applyFont="1" applyFill="1"/>
    <xf numFmtId="164" fontId="6" fillId="0" borderId="0" xfId="0" applyNumberFormat="1" applyFont="1"/>
    <xf numFmtId="0" fontId="3" fillId="0" borderId="4" xfId="0" applyFont="1" applyBorder="1"/>
    <xf numFmtId="164" fontId="0" fillId="0" borderId="5" xfId="0" applyNumberFormat="1" applyBorder="1"/>
    <xf numFmtId="164" fontId="5" fillId="0" borderId="0" xfId="0" applyNumberFormat="1" applyFont="1"/>
    <xf numFmtId="0" fontId="0" fillId="0" borderId="6" xfId="0" applyBorder="1"/>
    <xf numFmtId="0" fontId="0" fillId="0" borderId="7" xfId="0" applyBorder="1"/>
    <xf numFmtId="164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7" fillId="0" borderId="0" xfId="0" applyFont="1"/>
    <xf numFmtId="0" fontId="8" fillId="4" borderId="0" xfId="0" applyFont="1" applyFill="1"/>
    <xf numFmtId="0" fontId="8" fillId="0" borderId="0" xfId="0" applyFont="1"/>
    <xf numFmtId="4" fontId="8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0" fillId="0" borderId="0" xfId="0" applyNumberFormat="1" applyFont="1"/>
    <xf numFmtId="0" fontId="2" fillId="0" borderId="9" xfId="0" applyFont="1" applyBorder="1"/>
    <xf numFmtId="0" fontId="10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164" fontId="0" fillId="0" borderId="9" xfId="1" applyFont="1" applyBorder="1"/>
    <xf numFmtId="165" fontId="0" fillId="0" borderId="9" xfId="0" applyNumberFormat="1" applyBorder="1"/>
    <xf numFmtId="165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164" fontId="0" fillId="2" borderId="9" xfId="1" applyFont="1" applyFill="1" applyBorder="1"/>
    <xf numFmtId="0" fontId="0" fillId="2" borderId="9" xfId="0" applyFill="1" applyBorder="1"/>
    <xf numFmtId="164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164" fontId="0" fillId="0" borderId="0" xfId="1" applyFont="1" applyBorder="1"/>
    <xf numFmtId="164" fontId="0" fillId="0" borderId="0" xfId="0" applyNumberFormat="1"/>
    <xf numFmtId="0" fontId="2" fillId="0" borderId="9" xfId="1" applyNumberFormat="1" applyFont="1" applyBorder="1"/>
    <xf numFmtId="164" fontId="0" fillId="2" borderId="0" xfId="1" applyFont="1" applyFill="1"/>
    <xf numFmtId="164" fontId="2" fillId="0" borderId="9" xfId="1" applyFont="1" applyBorder="1"/>
    <xf numFmtId="0" fontId="2" fillId="2" borderId="4" xfId="0" applyFont="1" applyFill="1" applyBorder="1"/>
    <xf numFmtId="166" fontId="0" fillId="0" borderId="0" xfId="1" applyNumberFormat="1" applyFont="1" applyAlignment="1">
      <alignment wrapText="1"/>
    </xf>
    <xf numFmtId="166" fontId="0" fillId="0" borderId="0" xfId="1" applyNumberFormat="1" applyFont="1"/>
    <xf numFmtId="164" fontId="1" fillId="0" borderId="0" xfId="1" applyFont="1" applyAlignment="1">
      <alignment wrapText="1"/>
    </xf>
    <xf numFmtId="164" fontId="1" fillId="0" borderId="0" xfId="1" applyFont="1"/>
    <xf numFmtId="164" fontId="0" fillId="0" borderId="0" xfId="1" applyFont="1" applyAlignment="1">
      <alignment wrapText="1"/>
    </xf>
    <xf numFmtId="166" fontId="1" fillId="0" borderId="0" xfId="1" applyNumberFormat="1" applyFont="1" applyAlignment="1">
      <alignment wrapText="1"/>
    </xf>
    <xf numFmtId="166" fontId="1" fillId="3" borderId="0" xfId="1" applyNumberFormat="1" applyFont="1" applyFill="1" applyAlignment="1">
      <alignment wrapText="1"/>
    </xf>
    <xf numFmtId="166" fontId="1" fillId="0" borderId="0" xfId="1" applyNumberFormat="1" applyFont="1"/>
    <xf numFmtId="166" fontId="2" fillId="0" borderId="0" xfId="1" applyNumberFormat="1" applyFont="1" applyAlignment="1"/>
    <xf numFmtId="166" fontId="2" fillId="0" borderId="0" xfId="1" applyNumberFormat="1" applyFont="1"/>
    <xf numFmtId="166" fontId="0" fillId="0" borderId="9" xfId="1" applyNumberFormat="1" applyFont="1" applyBorder="1"/>
    <xf numFmtId="166" fontId="2" fillId="0" borderId="9" xfId="1" applyNumberFormat="1" applyFont="1" applyBorder="1"/>
    <xf numFmtId="0" fontId="9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57</xdr:row>
      <xdr:rowOff>113014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8A891B4-6FB9-ED18-9156-47EEC4312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56</xdr:row>
      <xdr:rowOff>44434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D284EF4-4A0E-14E4-BC47-B21E9A3A7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57</xdr:row>
      <xdr:rowOff>44434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360781D-C4B9-CB26-CD52-639A82339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288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58</xdr:row>
      <xdr:rowOff>181594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A38CBB-B8F1-2F0E-924A-D3140F9C0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288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1" sqref="C1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6" t="s">
        <v>75</v>
      </c>
      <c r="C3" s="47">
        <v>76000</v>
      </c>
      <c r="D3" s="36"/>
      <c r="E3" s="36"/>
      <c r="F3" s="36"/>
      <c r="H3" s="50" t="s">
        <v>36</v>
      </c>
      <c r="I3" s="50"/>
      <c r="J3" s="50" t="s">
        <v>37</v>
      </c>
      <c r="K3" s="50" t="s">
        <v>38</v>
      </c>
      <c r="L3" s="50" t="s">
        <v>39</v>
      </c>
    </row>
    <row r="4" spans="2:12" x14ac:dyDescent="0.25">
      <c r="B4" s="36" t="s">
        <v>76</v>
      </c>
      <c r="C4" s="47">
        <f>C3*5%</f>
        <v>3800</v>
      </c>
      <c r="D4" s="36"/>
      <c r="E4" s="36"/>
      <c r="F4" s="36"/>
      <c r="H4" s="51" t="s">
        <v>40</v>
      </c>
      <c r="I4" s="36" t="s">
        <v>41</v>
      </c>
      <c r="J4" s="36" t="s">
        <v>42</v>
      </c>
      <c r="K4" s="36">
        <v>2554.8123374210331</v>
      </c>
      <c r="L4" s="36">
        <v>2248.2348569305091</v>
      </c>
    </row>
    <row r="5" spans="2:12" x14ac:dyDescent="0.25">
      <c r="B5" s="36" t="s">
        <v>77</v>
      </c>
      <c r="C5" s="52">
        <f>C3+C4</f>
        <v>79800</v>
      </c>
      <c r="D5" s="53" t="s">
        <v>61</v>
      </c>
      <c r="E5" s="54">
        <f>C5/10.764</f>
        <v>7413.6008918617617</v>
      </c>
      <c r="F5" s="53" t="s">
        <v>62</v>
      </c>
      <c r="H5" s="55" t="s">
        <v>43</v>
      </c>
      <c r="I5" s="51">
        <v>0.95</v>
      </c>
      <c r="J5" s="36"/>
      <c r="K5" s="36" t="s">
        <v>44</v>
      </c>
      <c r="L5" s="36" t="s">
        <v>41</v>
      </c>
    </row>
    <row r="6" spans="2:12" x14ac:dyDescent="0.25">
      <c r="B6" s="36" t="s">
        <v>78</v>
      </c>
      <c r="C6" s="47">
        <v>29400</v>
      </c>
      <c r="D6" s="36"/>
      <c r="E6" s="36"/>
      <c r="F6" s="36"/>
      <c r="H6" s="56" t="s">
        <v>45</v>
      </c>
      <c r="I6" s="51">
        <v>0.9</v>
      </c>
      <c r="J6" s="36" t="s">
        <v>46</v>
      </c>
      <c r="K6" s="36" t="s">
        <v>47</v>
      </c>
      <c r="L6" s="36" t="s">
        <v>48</v>
      </c>
    </row>
    <row r="7" spans="2:12" x14ac:dyDescent="0.25">
      <c r="B7" s="36" t="s">
        <v>79</v>
      </c>
      <c r="C7" s="47">
        <f>C5-C6</f>
        <v>50400</v>
      </c>
      <c r="D7" s="36"/>
      <c r="E7" s="36"/>
      <c r="F7" s="36"/>
      <c r="H7" s="55" t="s">
        <v>49</v>
      </c>
      <c r="I7" s="51">
        <v>0.8</v>
      </c>
      <c r="J7" s="36"/>
      <c r="K7" s="55" t="s">
        <v>45</v>
      </c>
      <c r="L7" s="51">
        <v>0.05</v>
      </c>
    </row>
    <row r="8" spans="2:12" ht="30" x14ac:dyDescent="0.25">
      <c r="B8" s="57" t="s">
        <v>80</v>
      </c>
      <c r="C8" s="47">
        <f>C7*80%</f>
        <v>40320</v>
      </c>
      <c r="D8" s="36"/>
      <c r="E8" s="36"/>
      <c r="F8" s="36"/>
      <c r="H8" s="55" t="s">
        <v>50</v>
      </c>
      <c r="I8" s="51">
        <v>0.7</v>
      </c>
      <c r="J8" s="36"/>
      <c r="K8" s="58" t="s">
        <v>51</v>
      </c>
      <c r="L8" s="51">
        <v>0.1</v>
      </c>
    </row>
    <row r="9" spans="2:12" x14ac:dyDescent="0.25">
      <c r="B9" s="36" t="s">
        <v>81</v>
      </c>
      <c r="C9" s="52">
        <f>C6+C8</f>
        <v>69720</v>
      </c>
      <c r="D9" s="53" t="s">
        <v>61</v>
      </c>
      <c r="E9" s="54">
        <f>C9/10.764</f>
        <v>6477.1460423634344</v>
      </c>
      <c r="F9" s="53" t="s">
        <v>62</v>
      </c>
      <c r="H9" s="55" t="s">
        <v>52</v>
      </c>
      <c r="I9" s="51">
        <v>0.6</v>
      </c>
      <c r="J9" s="36"/>
      <c r="K9" s="36" t="s">
        <v>53</v>
      </c>
      <c r="L9" s="51">
        <v>0.15</v>
      </c>
    </row>
    <row r="10" spans="2:12" x14ac:dyDescent="0.25">
      <c r="C10" s="59"/>
      <c r="H10" s="36" t="s">
        <v>54</v>
      </c>
      <c r="I10" s="51">
        <v>0.5</v>
      </c>
      <c r="J10" s="36"/>
      <c r="K10" s="36" t="s">
        <v>55</v>
      </c>
      <c r="L10" s="51">
        <v>0.2</v>
      </c>
    </row>
    <row r="11" spans="2:12" x14ac:dyDescent="0.25">
      <c r="B11" s="42" t="s">
        <v>67</v>
      </c>
      <c r="C11" s="61">
        <f>Calculation!D7</f>
        <v>2024</v>
      </c>
      <c r="H11" s="36" t="s">
        <v>56</v>
      </c>
      <c r="I11" s="51">
        <v>0.4</v>
      </c>
      <c r="J11" s="36"/>
      <c r="K11" s="36"/>
      <c r="L11" s="36"/>
    </row>
    <row r="12" spans="2:12" x14ac:dyDescent="0.25">
      <c r="B12" s="42" t="s">
        <v>68</v>
      </c>
      <c r="C12" s="61">
        <f>Calculation!D8</f>
        <v>1986</v>
      </c>
      <c r="D12" s="60"/>
      <c r="H12" s="36" t="s">
        <v>57</v>
      </c>
      <c r="I12" s="51">
        <v>0.3</v>
      </c>
      <c r="J12" s="36"/>
      <c r="K12" s="36"/>
      <c r="L12" s="36"/>
    </row>
    <row r="13" spans="2:12" x14ac:dyDescent="0.25">
      <c r="B13" s="42" t="s">
        <v>69</v>
      </c>
      <c r="C13" s="61">
        <f>C11-C12</f>
        <v>38</v>
      </c>
    </row>
    <row r="15" spans="2:12" x14ac:dyDescent="0.25">
      <c r="B15" s="36" t="s">
        <v>58</v>
      </c>
      <c r="C15" s="47">
        <v>93700</v>
      </c>
      <c r="D15" s="36"/>
      <c r="E15" s="36"/>
      <c r="F15" s="36"/>
    </row>
    <row r="16" spans="2:12" x14ac:dyDescent="0.25">
      <c r="B16" s="36" t="s">
        <v>59</v>
      </c>
      <c r="C16" s="47">
        <f>C15*5%</f>
        <v>4685</v>
      </c>
      <c r="D16" s="36"/>
      <c r="E16" s="36"/>
      <c r="F16" s="36"/>
    </row>
    <row r="17" spans="2:6" x14ac:dyDescent="0.25">
      <c r="B17" s="36" t="s">
        <v>60</v>
      </c>
      <c r="C17" s="52">
        <f>C15+C16</f>
        <v>98385</v>
      </c>
      <c r="D17" s="53" t="s">
        <v>61</v>
      </c>
      <c r="E17" s="54">
        <f>C17/10.764</f>
        <v>9140.1895206243044</v>
      </c>
      <c r="F17" s="53" t="s">
        <v>62</v>
      </c>
    </row>
    <row r="18" spans="2:6" x14ac:dyDescent="0.25">
      <c r="B18" s="36" t="s">
        <v>64</v>
      </c>
      <c r="C18" s="47">
        <v>26620</v>
      </c>
      <c r="D18" s="36"/>
      <c r="E18" s="36"/>
      <c r="F18" s="36"/>
    </row>
    <row r="19" spans="2:6" x14ac:dyDescent="0.25">
      <c r="B19" s="36" t="s">
        <v>65</v>
      </c>
      <c r="C19" s="47">
        <f>C17-C18</f>
        <v>71765</v>
      </c>
      <c r="D19" s="36"/>
      <c r="E19" s="36"/>
      <c r="F19" s="36"/>
    </row>
    <row r="20" spans="2:6" ht="45" x14ac:dyDescent="0.25">
      <c r="B20" s="57" t="s">
        <v>66</v>
      </c>
      <c r="C20" s="47">
        <f>C18*80%</f>
        <v>21296</v>
      </c>
      <c r="D20" s="36"/>
      <c r="E20" s="36"/>
      <c r="F20" s="36"/>
    </row>
    <row r="21" spans="2:6" x14ac:dyDescent="0.25">
      <c r="B21" s="36" t="s">
        <v>63</v>
      </c>
      <c r="C21" s="52">
        <f>C19+C20</f>
        <v>93061</v>
      </c>
      <c r="D21" s="53" t="s">
        <v>61</v>
      </c>
      <c r="E21" s="54">
        <f>C21/10.764</f>
        <v>8645.5778520995918</v>
      </c>
      <c r="F21" s="53" t="s">
        <v>62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33" workbookViewId="0">
      <selection activeCell="B4" sqref="B4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34" workbookViewId="0">
      <selection activeCell="A56" sqref="A56"/>
    </sheetView>
  </sheetViews>
  <sheetFormatPr defaultRowHeight="15" x14ac:dyDescent="0.25"/>
  <sheetData>
    <row r="1" spans="1:1" x14ac:dyDescent="0.25">
      <c r="A1" s="5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J19" sqref="G19:J29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A17" sqref="A2:D1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3" t="s">
        <v>28</v>
      </c>
      <c r="B1" s="33" t="s">
        <v>29</v>
      </c>
      <c r="C1" s="33" t="s">
        <v>30</v>
      </c>
      <c r="D1" s="33" t="s">
        <v>29</v>
      </c>
      <c r="E1" s="34" t="s">
        <v>31</v>
      </c>
      <c r="F1" s="34" t="s">
        <v>32</v>
      </c>
      <c r="G1" s="34" t="s">
        <v>33</v>
      </c>
      <c r="H1" s="34" t="s">
        <v>33</v>
      </c>
      <c r="I1" s="35" t="s">
        <v>34</v>
      </c>
      <c r="J1" s="35" t="s">
        <v>35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33">
        <v>0</v>
      </c>
      <c r="B2" s="33">
        <v>0</v>
      </c>
      <c r="C2" s="33">
        <v>0</v>
      </c>
      <c r="D2" s="33">
        <v>0</v>
      </c>
      <c r="E2" s="34">
        <f t="shared" ref="E2:I23" si="0">B2/12</f>
        <v>0</v>
      </c>
      <c r="F2" s="34">
        <f t="shared" ref="F2:F30" si="1">D2/12</f>
        <v>0</v>
      </c>
      <c r="G2" s="34">
        <f t="shared" ref="G2:G30" si="2">A2+E2</f>
        <v>0</v>
      </c>
      <c r="H2" s="34">
        <f t="shared" ref="H2:H30" si="3">C2+F2</f>
        <v>0</v>
      </c>
      <c r="I2" s="35">
        <f t="shared" ref="I2:I22" si="4">G2*H2</f>
        <v>0</v>
      </c>
      <c r="J2" s="35">
        <f>I2</f>
        <v>0</v>
      </c>
      <c r="K2" s="36"/>
      <c r="L2" s="36"/>
      <c r="M2" s="36"/>
      <c r="N2" s="37"/>
      <c r="O2" s="36"/>
      <c r="P2" s="36"/>
      <c r="Q2" s="36"/>
      <c r="R2" s="36"/>
      <c r="S2" t="s">
        <v>36</v>
      </c>
      <c r="U2" t="s">
        <v>37</v>
      </c>
      <c r="V2" t="s">
        <v>38</v>
      </c>
      <c r="W2" t="s">
        <v>39</v>
      </c>
    </row>
    <row r="3" spans="1:23" ht="16.5" x14ac:dyDescent="0.3">
      <c r="A3" s="33">
        <v>0</v>
      </c>
      <c r="B3" s="33">
        <v>0</v>
      </c>
      <c r="C3" s="33">
        <v>0</v>
      </c>
      <c r="D3" s="33">
        <v>0</v>
      </c>
      <c r="E3" s="34">
        <f t="shared" si="0"/>
        <v>0</v>
      </c>
      <c r="F3" s="34">
        <f t="shared" si="1"/>
        <v>0</v>
      </c>
      <c r="G3" s="34">
        <f t="shared" si="2"/>
        <v>0</v>
      </c>
      <c r="H3" s="34">
        <f t="shared" si="3"/>
        <v>0</v>
      </c>
      <c r="I3" s="35">
        <f t="shared" si="4"/>
        <v>0</v>
      </c>
      <c r="J3" s="35">
        <f>J2+I3</f>
        <v>0</v>
      </c>
      <c r="K3" s="36"/>
      <c r="L3" s="36"/>
      <c r="M3" s="36"/>
      <c r="N3" s="37"/>
      <c r="O3" s="36"/>
      <c r="P3" s="36"/>
      <c r="Q3" s="36"/>
      <c r="R3" s="36"/>
      <c r="S3" s="31" t="s">
        <v>40</v>
      </c>
      <c r="T3" t="s">
        <v>41</v>
      </c>
      <c r="U3" t="s">
        <v>42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3">
        <v>0</v>
      </c>
      <c r="B4" s="33">
        <v>0</v>
      </c>
      <c r="C4" s="33">
        <v>0</v>
      </c>
      <c r="D4" s="33">
        <v>0</v>
      </c>
      <c r="E4" s="34">
        <f t="shared" si="0"/>
        <v>0</v>
      </c>
      <c r="F4" s="34">
        <f t="shared" si="1"/>
        <v>0</v>
      </c>
      <c r="G4" s="34">
        <f t="shared" si="2"/>
        <v>0</v>
      </c>
      <c r="H4" s="34">
        <f t="shared" si="3"/>
        <v>0</v>
      </c>
      <c r="I4" s="35">
        <f t="shared" si="4"/>
        <v>0</v>
      </c>
      <c r="J4" s="35">
        <f t="shared" ref="J4:J30" si="5">J3+I4</f>
        <v>0</v>
      </c>
      <c r="K4" s="36"/>
      <c r="L4" s="36"/>
      <c r="M4" s="36"/>
      <c r="N4" s="36"/>
      <c r="O4" s="36"/>
      <c r="P4" s="36"/>
      <c r="Q4" s="36"/>
      <c r="R4" s="36"/>
      <c r="S4" s="38" t="s">
        <v>43</v>
      </c>
      <c r="T4" s="31">
        <v>0.95</v>
      </c>
      <c r="V4" t="s">
        <v>44</v>
      </c>
      <c r="W4" t="s">
        <v>41</v>
      </c>
    </row>
    <row r="5" spans="1:23" ht="16.5" x14ac:dyDescent="0.3">
      <c r="A5" s="33">
        <v>0</v>
      </c>
      <c r="B5" s="33">
        <v>0</v>
      </c>
      <c r="C5" s="33">
        <v>0</v>
      </c>
      <c r="D5" s="33">
        <v>0</v>
      </c>
      <c r="E5" s="34">
        <f t="shared" si="0"/>
        <v>0</v>
      </c>
      <c r="F5" s="34">
        <f t="shared" si="1"/>
        <v>0</v>
      </c>
      <c r="G5" s="34">
        <f t="shared" si="2"/>
        <v>0</v>
      </c>
      <c r="H5" s="34">
        <f t="shared" si="3"/>
        <v>0</v>
      </c>
      <c r="I5" s="35">
        <f t="shared" si="4"/>
        <v>0</v>
      </c>
      <c r="J5" s="35">
        <f t="shared" si="5"/>
        <v>0</v>
      </c>
      <c r="K5" s="36"/>
      <c r="L5" s="36"/>
      <c r="M5" s="36"/>
      <c r="N5" s="36">
        <f t="shared" ref="N5:N11" si="6">L5*M5</f>
        <v>0</v>
      </c>
      <c r="O5" s="36"/>
      <c r="P5" s="36"/>
      <c r="Q5" s="36"/>
      <c r="R5" s="37"/>
      <c r="S5" s="39" t="s">
        <v>45</v>
      </c>
      <c r="T5" s="31">
        <v>0.9</v>
      </c>
      <c r="U5" t="s">
        <v>46</v>
      </c>
      <c r="V5" t="s">
        <v>47</v>
      </c>
      <c r="W5" t="s">
        <v>48</v>
      </c>
    </row>
    <row r="6" spans="1:23" ht="16.5" x14ac:dyDescent="0.3">
      <c r="A6" s="33">
        <v>0</v>
      </c>
      <c r="B6" s="33">
        <v>0</v>
      </c>
      <c r="C6" s="33">
        <v>0</v>
      </c>
      <c r="D6" s="33">
        <v>0</v>
      </c>
      <c r="E6" s="34">
        <f t="shared" si="0"/>
        <v>0</v>
      </c>
      <c r="F6" s="34">
        <f t="shared" si="1"/>
        <v>0</v>
      </c>
      <c r="G6" s="34">
        <f t="shared" si="2"/>
        <v>0</v>
      </c>
      <c r="H6" s="34">
        <f t="shared" si="3"/>
        <v>0</v>
      </c>
      <c r="I6" s="35">
        <f t="shared" si="4"/>
        <v>0</v>
      </c>
      <c r="J6" s="35">
        <f t="shared" si="5"/>
        <v>0</v>
      </c>
      <c r="K6" s="36"/>
      <c r="L6" s="36"/>
      <c r="M6" s="36"/>
      <c r="N6" s="36">
        <f t="shared" si="6"/>
        <v>0</v>
      </c>
      <c r="O6" s="36"/>
      <c r="P6" s="36"/>
      <c r="Q6" s="36"/>
      <c r="R6" s="37"/>
      <c r="S6" s="38" t="s">
        <v>49</v>
      </c>
      <c r="T6" s="31">
        <v>0.8</v>
      </c>
      <c r="V6" s="38" t="s">
        <v>45</v>
      </c>
      <c r="W6" s="31">
        <v>0.05</v>
      </c>
    </row>
    <row r="7" spans="1:23" ht="16.5" x14ac:dyDescent="0.3">
      <c r="A7" s="33">
        <v>0</v>
      </c>
      <c r="B7" s="33">
        <v>0</v>
      </c>
      <c r="C7" s="33">
        <v>0</v>
      </c>
      <c r="D7" s="33">
        <v>0</v>
      </c>
      <c r="E7" s="34">
        <f t="shared" si="0"/>
        <v>0</v>
      </c>
      <c r="F7" s="34">
        <f t="shared" si="1"/>
        <v>0</v>
      </c>
      <c r="G7" s="34">
        <f t="shared" si="2"/>
        <v>0</v>
      </c>
      <c r="H7" s="34">
        <f t="shared" si="3"/>
        <v>0</v>
      </c>
      <c r="I7" s="35">
        <f t="shared" si="4"/>
        <v>0</v>
      </c>
      <c r="J7" s="35">
        <f t="shared" si="5"/>
        <v>0</v>
      </c>
      <c r="K7" s="36"/>
      <c r="L7" s="36"/>
      <c r="M7" s="36"/>
      <c r="N7" s="36">
        <f t="shared" si="6"/>
        <v>0</v>
      </c>
      <c r="O7" s="36"/>
      <c r="P7" s="36"/>
      <c r="Q7" s="36"/>
      <c r="R7" s="37"/>
      <c r="S7" s="38" t="s">
        <v>50</v>
      </c>
      <c r="T7" s="31">
        <v>0.7</v>
      </c>
      <c r="V7" s="40" t="s">
        <v>51</v>
      </c>
      <c r="W7" s="31">
        <v>0.1</v>
      </c>
    </row>
    <row r="8" spans="1:23" ht="16.5" x14ac:dyDescent="0.3">
      <c r="A8" s="33">
        <v>0</v>
      </c>
      <c r="B8" s="33">
        <v>0</v>
      </c>
      <c r="C8" s="33">
        <v>0</v>
      </c>
      <c r="D8" s="33">
        <v>0</v>
      </c>
      <c r="E8" s="34">
        <f t="shared" si="0"/>
        <v>0</v>
      </c>
      <c r="F8" s="34">
        <f t="shared" si="1"/>
        <v>0</v>
      </c>
      <c r="G8" s="34">
        <f t="shared" si="2"/>
        <v>0</v>
      </c>
      <c r="H8" s="34">
        <f t="shared" si="3"/>
        <v>0</v>
      </c>
      <c r="I8" s="35">
        <f t="shared" si="4"/>
        <v>0</v>
      </c>
      <c r="J8" s="35">
        <f t="shared" si="5"/>
        <v>0</v>
      </c>
      <c r="K8" s="36"/>
      <c r="L8" s="36"/>
      <c r="M8" s="36"/>
      <c r="N8" s="36">
        <f t="shared" si="6"/>
        <v>0</v>
      </c>
      <c r="O8" s="36"/>
      <c r="P8" s="36"/>
      <c r="Q8" s="36"/>
      <c r="R8" s="37"/>
      <c r="S8" s="38" t="s">
        <v>52</v>
      </c>
      <c r="T8" s="31">
        <v>0.6</v>
      </c>
      <c r="V8" t="s">
        <v>53</v>
      </c>
      <c r="W8" s="31">
        <v>0.15</v>
      </c>
    </row>
    <row r="9" spans="1:23" ht="16.5" x14ac:dyDescent="0.3">
      <c r="A9" s="33">
        <v>0</v>
      </c>
      <c r="B9" s="33">
        <v>0</v>
      </c>
      <c r="C9" s="33">
        <v>0</v>
      </c>
      <c r="D9" s="33">
        <v>0</v>
      </c>
      <c r="E9" s="34">
        <f t="shared" si="0"/>
        <v>0</v>
      </c>
      <c r="F9" s="34">
        <f t="shared" si="1"/>
        <v>0</v>
      </c>
      <c r="G9" s="34">
        <f t="shared" si="2"/>
        <v>0</v>
      </c>
      <c r="H9" s="34">
        <f t="shared" si="3"/>
        <v>0</v>
      </c>
      <c r="I9" s="35">
        <f t="shared" si="4"/>
        <v>0</v>
      </c>
      <c r="J9" s="35">
        <f t="shared" si="5"/>
        <v>0</v>
      </c>
      <c r="K9" s="36"/>
      <c r="L9" s="36"/>
      <c r="M9" s="36"/>
      <c r="N9" s="36">
        <f t="shared" si="6"/>
        <v>0</v>
      </c>
      <c r="O9" s="36"/>
      <c r="P9" s="36"/>
      <c r="Q9" s="36"/>
      <c r="R9" s="37"/>
      <c r="S9" t="s">
        <v>54</v>
      </c>
      <c r="T9" s="31">
        <v>0.5</v>
      </c>
      <c r="V9" t="s">
        <v>55</v>
      </c>
      <c r="W9" s="31">
        <v>0.2</v>
      </c>
    </row>
    <row r="10" spans="1:23" ht="16.5" x14ac:dyDescent="0.3">
      <c r="A10" s="33">
        <v>0</v>
      </c>
      <c r="B10" s="33">
        <v>0</v>
      </c>
      <c r="C10" s="33">
        <v>0</v>
      </c>
      <c r="D10" s="33">
        <v>0</v>
      </c>
      <c r="E10" s="34">
        <f t="shared" si="0"/>
        <v>0</v>
      </c>
      <c r="F10" s="34">
        <f t="shared" si="1"/>
        <v>0</v>
      </c>
      <c r="G10" s="34">
        <f t="shared" si="2"/>
        <v>0</v>
      </c>
      <c r="H10" s="34">
        <f t="shared" si="3"/>
        <v>0</v>
      </c>
      <c r="I10" s="35">
        <f t="shared" si="4"/>
        <v>0</v>
      </c>
      <c r="J10" s="35">
        <f t="shared" si="5"/>
        <v>0</v>
      </c>
      <c r="K10" s="36"/>
      <c r="L10" s="36"/>
      <c r="M10" s="36"/>
      <c r="N10" s="36">
        <f t="shared" si="6"/>
        <v>0</v>
      </c>
      <c r="O10" s="36"/>
      <c r="P10" s="36"/>
      <c r="Q10" s="36"/>
      <c r="R10" s="37"/>
      <c r="S10" t="s">
        <v>56</v>
      </c>
      <c r="T10" s="31">
        <v>0.4</v>
      </c>
    </row>
    <row r="11" spans="1:23" ht="16.5" x14ac:dyDescent="0.3">
      <c r="A11" s="33">
        <v>0</v>
      </c>
      <c r="B11" s="33">
        <v>0</v>
      </c>
      <c r="C11" s="33">
        <v>0</v>
      </c>
      <c r="D11" s="33">
        <v>0</v>
      </c>
      <c r="E11" s="34">
        <f t="shared" si="0"/>
        <v>0</v>
      </c>
      <c r="F11" s="34">
        <f t="shared" si="1"/>
        <v>0</v>
      </c>
      <c r="G11" s="34">
        <f t="shared" si="2"/>
        <v>0</v>
      </c>
      <c r="H11" s="34">
        <f t="shared" si="3"/>
        <v>0</v>
      </c>
      <c r="I11" s="35">
        <f t="shared" si="4"/>
        <v>0</v>
      </c>
      <c r="J11" s="35">
        <f t="shared" si="5"/>
        <v>0</v>
      </c>
      <c r="K11" s="36"/>
      <c r="L11" s="36"/>
      <c r="M11" s="36"/>
      <c r="N11" s="36">
        <f t="shared" si="6"/>
        <v>0</v>
      </c>
      <c r="O11" s="36"/>
      <c r="P11" s="36"/>
      <c r="Q11" s="36"/>
      <c r="R11" s="37"/>
      <c r="T11" s="31"/>
    </row>
    <row r="12" spans="1:23" ht="16.5" x14ac:dyDescent="0.3">
      <c r="A12" s="33">
        <v>0</v>
      </c>
      <c r="B12" s="33">
        <v>0</v>
      </c>
      <c r="C12" s="33">
        <v>0</v>
      </c>
      <c r="D12" s="33">
        <v>0</v>
      </c>
      <c r="E12" s="34">
        <f t="shared" si="0"/>
        <v>0</v>
      </c>
      <c r="F12" s="34">
        <f t="shared" si="1"/>
        <v>0</v>
      </c>
      <c r="G12" s="34">
        <f t="shared" si="2"/>
        <v>0</v>
      </c>
      <c r="H12" s="34">
        <f t="shared" si="3"/>
        <v>0</v>
      </c>
      <c r="I12" s="41">
        <f t="shared" si="4"/>
        <v>0</v>
      </c>
      <c r="J12" s="35">
        <f>J11+I12</f>
        <v>0</v>
      </c>
      <c r="K12" s="36"/>
      <c r="L12" s="36"/>
      <c r="M12" s="36"/>
      <c r="N12" s="42">
        <f>SUM(N5:N11)</f>
        <v>0</v>
      </c>
      <c r="O12" s="36"/>
      <c r="P12" s="36"/>
      <c r="Q12" s="36"/>
      <c r="R12" s="37"/>
      <c r="S12" t="s">
        <v>57</v>
      </c>
      <c r="T12" s="31">
        <v>0.3</v>
      </c>
    </row>
    <row r="13" spans="1:23" ht="16.5" x14ac:dyDescent="0.3">
      <c r="A13" s="33">
        <v>0</v>
      </c>
      <c r="B13" s="33">
        <v>0</v>
      </c>
      <c r="C13" s="33">
        <v>0</v>
      </c>
      <c r="D13" s="33">
        <v>0</v>
      </c>
      <c r="E13" s="34">
        <f t="shared" si="0"/>
        <v>0</v>
      </c>
      <c r="F13" s="34">
        <f t="shared" si="1"/>
        <v>0</v>
      </c>
      <c r="G13" s="34">
        <f t="shared" si="2"/>
        <v>0</v>
      </c>
      <c r="H13" s="34">
        <f t="shared" si="3"/>
        <v>0</v>
      </c>
      <c r="I13" s="35">
        <f t="shared" si="4"/>
        <v>0</v>
      </c>
      <c r="J13" s="35">
        <f t="shared" si="5"/>
        <v>0</v>
      </c>
      <c r="K13" s="36"/>
      <c r="L13" s="36"/>
      <c r="M13" s="36"/>
      <c r="N13" s="36"/>
      <c r="O13" s="36"/>
      <c r="P13" s="36"/>
      <c r="Q13" s="36"/>
      <c r="R13" s="37"/>
    </row>
    <row r="14" spans="1:23" ht="16.5" x14ac:dyDescent="0.3">
      <c r="A14" s="33">
        <v>0</v>
      </c>
      <c r="B14" s="33">
        <v>0</v>
      </c>
      <c r="C14" s="33">
        <v>0</v>
      </c>
      <c r="D14" s="33">
        <v>0</v>
      </c>
      <c r="E14" s="34">
        <f t="shared" si="0"/>
        <v>0</v>
      </c>
      <c r="F14" s="34">
        <f t="shared" si="1"/>
        <v>0</v>
      </c>
      <c r="G14" s="34">
        <f t="shared" si="2"/>
        <v>0</v>
      </c>
      <c r="H14" s="34">
        <f t="shared" si="3"/>
        <v>0</v>
      </c>
      <c r="I14" s="35">
        <f t="shared" si="4"/>
        <v>0</v>
      </c>
      <c r="J14" s="35">
        <f t="shared" si="5"/>
        <v>0</v>
      </c>
      <c r="K14" s="36"/>
      <c r="L14" s="36"/>
      <c r="M14" s="36"/>
      <c r="N14" s="42">
        <f>L14*M14</f>
        <v>0</v>
      </c>
      <c r="O14" s="36"/>
      <c r="P14" s="36"/>
      <c r="Q14" s="36"/>
      <c r="R14" s="37"/>
    </row>
    <row r="15" spans="1:23" ht="16.5" x14ac:dyDescent="0.3">
      <c r="A15" s="33">
        <v>0</v>
      </c>
      <c r="B15" s="33">
        <v>0</v>
      </c>
      <c r="C15" s="33">
        <v>0</v>
      </c>
      <c r="D15" s="33">
        <v>0</v>
      </c>
      <c r="E15" s="43">
        <f t="shared" si="0"/>
        <v>0</v>
      </c>
      <c r="F15" s="43">
        <f t="shared" si="1"/>
        <v>0</v>
      </c>
      <c r="G15" s="43">
        <f t="shared" si="2"/>
        <v>0</v>
      </c>
      <c r="H15" s="43">
        <f t="shared" si="3"/>
        <v>0</v>
      </c>
      <c r="I15" s="41">
        <f t="shared" si="4"/>
        <v>0</v>
      </c>
      <c r="J15" s="35">
        <f t="shared" si="5"/>
        <v>0</v>
      </c>
      <c r="K15" s="36"/>
      <c r="L15" s="36"/>
      <c r="M15" s="36"/>
      <c r="N15" s="36"/>
      <c r="O15" s="36"/>
      <c r="P15" s="36"/>
      <c r="Q15" s="36"/>
      <c r="R15" s="37"/>
    </row>
    <row r="16" spans="1:23" ht="16.5" x14ac:dyDescent="0.3">
      <c r="A16" s="33">
        <v>0</v>
      </c>
      <c r="B16" s="33">
        <v>0</v>
      </c>
      <c r="C16" s="33">
        <v>0</v>
      </c>
      <c r="D16" s="33">
        <v>0</v>
      </c>
      <c r="E16" s="34">
        <f>B16/12</f>
        <v>0</v>
      </c>
      <c r="F16" s="34">
        <f>D16/12</f>
        <v>0</v>
      </c>
      <c r="G16" s="34">
        <f>A16+E16</f>
        <v>0</v>
      </c>
      <c r="H16" s="34">
        <f>C16+F16</f>
        <v>0</v>
      </c>
      <c r="I16" s="35">
        <f t="shared" si="4"/>
        <v>0</v>
      </c>
      <c r="J16" s="35">
        <f t="shared" si="5"/>
        <v>0</v>
      </c>
      <c r="K16" s="36"/>
      <c r="L16" s="36"/>
      <c r="M16" s="36"/>
      <c r="N16" s="37"/>
      <c r="O16" s="36"/>
      <c r="P16" s="36"/>
      <c r="Q16" s="36"/>
      <c r="R16" s="37"/>
    </row>
    <row r="17" spans="1:21" ht="16.5" x14ac:dyDescent="0.3">
      <c r="A17" s="33">
        <v>0</v>
      </c>
      <c r="B17" s="33">
        <v>0</v>
      </c>
      <c r="C17" s="33">
        <v>0</v>
      </c>
      <c r="D17" s="33">
        <v>0</v>
      </c>
      <c r="E17" s="34">
        <f>B17/12</f>
        <v>0</v>
      </c>
      <c r="F17" s="34">
        <f>D17/12</f>
        <v>0</v>
      </c>
      <c r="G17" s="34">
        <f>A17+E17</f>
        <v>0</v>
      </c>
      <c r="H17" s="34">
        <f>C17+F17</f>
        <v>0</v>
      </c>
      <c r="I17" s="35">
        <f t="shared" si="4"/>
        <v>0</v>
      </c>
      <c r="J17" s="35">
        <f t="shared" si="5"/>
        <v>0</v>
      </c>
      <c r="K17" s="36"/>
      <c r="L17" s="36"/>
      <c r="M17" s="36"/>
      <c r="N17" s="37"/>
      <c r="O17" s="36"/>
      <c r="P17" s="36"/>
      <c r="Q17" s="36"/>
      <c r="R17" s="37"/>
    </row>
    <row r="18" spans="1:21" ht="16.5" x14ac:dyDescent="0.3">
      <c r="A18" s="33">
        <v>0</v>
      </c>
      <c r="B18" s="33">
        <v>0</v>
      </c>
      <c r="C18" s="33">
        <v>0</v>
      </c>
      <c r="D18" s="33">
        <v>0</v>
      </c>
      <c r="E18" s="43">
        <f>B18/12</f>
        <v>0</v>
      </c>
      <c r="F18" s="43">
        <f>D18/12</f>
        <v>0</v>
      </c>
      <c r="G18" s="43">
        <f>A18+E18</f>
        <v>0</v>
      </c>
      <c r="H18" s="43">
        <f>C18+F18</f>
        <v>0</v>
      </c>
      <c r="I18" s="41">
        <f>G18*H18</f>
        <v>0</v>
      </c>
      <c r="J18" s="35">
        <f t="shared" si="5"/>
        <v>0</v>
      </c>
      <c r="K18" s="36"/>
      <c r="L18" s="36"/>
      <c r="M18" s="36"/>
      <c r="N18" s="37"/>
      <c r="O18" s="36"/>
      <c r="P18" s="36"/>
      <c r="Q18" s="36"/>
      <c r="R18" s="37"/>
    </row>
    <row r="19" spans="1:21" ht="16.5" x14ac:dyDescent="0.3">
      <c r="A19" s="33">
        <v>0</v>
      </c>
      <c r="B19" s="33">
        <v>0</v>
      </c>
      <c r="C19" s="33">
        <v>0</v>
      </c>
      <c r="D19" s="33">
        <v>0</v>
      </c>
      <c r="E19" s="43">
        <f t="shared" si="0"/>
        <v>0</v>
      </c>
      <c r="F19" s="43">
        <f t="shared" si="1"/>
        <v>0</v>
      </c>
      <c r="G19" s="43">
        <f t="shared" si="2"/>
        <v>0</v>
      </c>
      <c r="H19" s="43">
        <f t="shared" si="3"/>
        <v>0</v>
      </c>
      <c r="I19" s="41">
        <f t="shared" si="4"/>
        <v>0</v>
      </c>
      <c r="J19" s="35">
        <f t="shared" si="5"/>
        <v>0</v>
      </c>
      <c r="K19" s="36"/>
      <c r="L19" s="36"/>
      <c r="M19" s="36"/>
      <c r="N19" s="37"/>
      <c r="O19" s="36"/>
      <c r="P19" s="36"/>
      <c r="Q19" s="36"/>
      <c r="R19" s="37"/>
    </row>
    <row r="20" spans="1:21" ht="16.5" x14ac:dyDescent="0.3">
      <c r="A20" s="33">
        <v>0</v>
      </c>
      <c r="B20" s="33">
        <v>0</v>
      </c>
      <c r="C20" s="33">
        <v>0</v>
      </c>
      <c r="D20" s="33">
        <v>0</v>
      </c>
      <c r="E20" s="43">
        <f>B20/12</f>
        <v>0</v>
      </c>
      <c r="F20" s="43">
        <f>D20/12</f>
        <v>0</v>
      </c>
      <c r="G20" s="43">
        <f>A20+E20</f>
        <v>0</v>
      </c>
      <c r="H20" s="43">
        <f>C20+F20</f>
        <v>0</v>
      </c>
      <c r="I20" s="41">
        <f>G20*H20</f>
        <v>0</v>
      </c>
      <c r="J20" s="35">
        <f>J19+I20</f>
        <v>0</v>
      </c>
      <c r="K20" s="36"/>
      <c r="L20" s="36"/>
      <c r="M20" s="36"/>
      <c r="N20" s="37"/>
      <c r="O20" s="36"/>
      <c r="P20" s="44"/>
      <c r="Q20" s="44"/>
      <c r="R20" s="37"/>
    </row>
    <row r="21" spans="1:21" ht="16.5" x14ac:dyDescent="0.3">
      <c r="A21" s="33">
        <v>0</v>
      </c>
      <c r="B21" s="33">
        <v>0</v>
      </c>
      <c r="C21" s="33">
        <v>0</v>
      </c>
      <c r="D21" s="33">
        <v>0</v>
      </c>
      <c r="E21" s="43">
        <f t="shared" si="0"/>
        <v>0</v>
      </c>
      <c r="F21" s="43">
        <f t="shared" si="1"/>
        <v>0</v>
      </c>
      <c r="G21" s="43">
        <f t="shared" si="2"/>
        <v>0</v>
      </c>
      <c r="H21" s="43">
        <f t="shared" si="3"/>
        <v>0</v>
      </c>
      <c r="I21" s="41">
        <f t="shared" si="4"/>
        <v>0</v>
      </c>
      <c r="J21" s="35">
        <f t="shared" si="5"/>
        <v>0</v>
      </c>
      <c r="K21" s="36"/>
      <c r="L21" s="36"/>
      <c r="M21" s="36"/>
      <c r="N21" s="45"/>
      <c r="O21" s="36"/>
      <c r="P21" s="36"/>
      <c r="Q21" s="36"/>
      <c r="R21" s="37"/>
      <c r="S21" s="6"/>
      <c r="U21" s="2"/>
    </row>
    <row r="22" spans="1:21" ht="16.5" x14ac:dyDescent="0.3">
      <c r="A22" s="33">
        <v>0</v>
      </c>
      <c r="B22" s="33">
        <v>0</v>
      </c>
      <c r="C22" s="33">
        <v>0</v>
      </c>
      <c r="D22" s="33">
        <v>0</v>
      </c>
      <c r="E22" s="43">
        <f t="shared" si="0"/>
        <v>0</v>
      </c>
      <c r="F22" s="43">
        <f t="shared" si="1"/>
        <v>0</v>
      </c>
      <c r="G22" s="43">
        <f t="shared" si="2"/>
        <v>0</v>
      </c>
      <c r="H22" s="43">
        <f t="shared" si="3"/>
        <v>0</v>
      </c>
      <c r="I22" s="41">
        <f t="shared" si="4"/>
        <v>0</v>
      </c>
      <c r="J22" s="35">
        <f t="shared" si="5"/>
        <v>0</v>
      </c>
      <c r="K22" s="36"/>
      <c r="L22" s="36"/>
      <c r="M22" s="36"/>
      <c r="N22" s="37"/>
      <c r="O22" s="36"/>
      <c r="P22" s="36"/>
      <c r="Q22" s="36"/>
      <c r="R22" s="37"/>
    </row>
    <row r="23" spans="1:21" ht="16.5" x14ac:dyDescent="0.3">
      <c r="A23" s="33">
        <v>0</v>
      </c>
      <c r="B23" s="33">
        <v>0</v>
      </c>
      <c r="C23" s="33">
        <v>0</v>
      </c>
      <c r="D23" s="33">
        <v>0</v>
      </c>
      <c r="E23" s="43">
        <f t="shared" si="0"/>
        <v>0</v>
      </c>
      <c r="F23" s="43">
        <f t="shared" si="0"/>
        <v>0</v>
      </c>
      <c r="G23" s="43">
        <f t="shared" si="0"/>
        <v>0</v>
      </c>
      <c r="H23" s="43">
        <f t="shared" si="0"/>
        <v>0</v>
      </c>
      <c r="I23" s="43">
        <f t="shared" si="0"/>
        <v>0</v>
      </c>
      <c r="J23" s="35">
        <f t="shared" si="5"/>
        <v>0</v>
      </c>
      <c r="K23" s="36"/>
      <c r="L23" s="36"/>
      <c r="M23" s="36"/>
      <c r="N23" s="37"/>
      <c r="O23" s="36"/>
      <c r="P23" s="36"/>
      <c r="Q23" s="36"/>
      <c r="R23" s="37"/>
    </row>
    <row r="24" spans="1:21" ht="16.5" x14ac:dyDescent="0.3">
      <c r="A24" s="33">
        <v>0</v>
      </c>
      <c r="B24" s="33">
        <v>0</v>
      </c>
      <c r="C24" s="33">
        <v>0</v>
      </c>
      <c r="D24" s="33">
        <v>0</v>
      </c>
      <c r="E24" s="43">
        <f t="shared" ref="E24:I30" si="7">B24/12</f>
        <v>0</v>
      </c>
      <c r="F24" s="43">
        <f t="shared" si="7"/>
        <v>0</v>
      </c>
      <c r="G24" s="43">
        <f t="shared" si="7"/>
        <v>0</v>
      </c>
      <c r="H24" s="43">
        <f t="shared" si="7"/>
        <v>0</v>
      </c>
      <c r="I24" s="43">
        <f t="shared" si="7"/>
        <v>0</v>
      </c>
      <c r="J24" s="35">
        <f t="shared" si="5"/>
        <v>0</v>
      </c>
      <c r="K24" s="36"/>
      <c r="L24" s="36"/>
      <c r="M24" s="46"/>
      <c r="N24" s="45"/>
      <c r="O24" s="42"/>
      <c r="P24" s="36"/>
      <c r="Q24" s="36"/>
      <c r="R24" s="42"/>
    </row>
    <row r="25" spans="1:21" ht="16.5" x14ac:dyDescent="0.3">
      <c r="A25" s="33">
        <v>0</v>
      </c>
      <c r="B25" s="33">
        <v>0</v>
      </c>
      <c r="C25" s="33">
        <v>0</v>
      </c>
      <c r="D25" s="33">
        <v>0</v>
      </c>
      <c r="E25" s="43">
        <f t="shared" si="7"/>
        <v>0</v>
      </c>
      <c r="F25" s="43">
        <f t="shared" si="7"/>
        <v>0</v>
      </c>
      <c r="G25" s="43">
        <f t="shared" si="7"/>
        <v>0</v>
      </c>
      <c r="H25" s="43">
        <f t="shared" si="7"/>
        <v>0</v>
      </c>
      <c r="I25" s="43">
        <f t="shared" si="7"/>
        <v>0</v>
      </c>
      <c r="J25" s="35">
        <f t="shared" si="5"/>
        <v>0</v>
      </c>
      <c r="K25" s="36"/>
      <c r="L25" s="36"/>
      <c r="M25" s="46"/>
      <c r="N25" s="36"/>
      <c r="O25" s="36"/>
      <c r="P25" s="36"/>
      <c r="Q25" s="36"/>
      <c r="R25" s="36"/>
    </row>
    <row r="26" spans="1:21" ht="16.5" x14ac:dyDescent="0.3">
      <c r="A26" s="33">
        <v>0</v>
      </c>
      <c r="B26" s="33">
        <v>0</v>
      </c>
      <c r="C26" s="33">
        <v>0</v>
      </c>
      <c r="D26" s="33">
        <v>0</v>
      </c>
      <c r="E26" s="43">
        <f t="shared" si="7"/>
        <v>0</v>
      </c>
      <c r="F26" s="43">
        <f t="shared" si="7"/>
        <v>0</v>
      </c>
      <c r="G26" s="43">
        <f t="shared" si="7"/>
        <v>0</v>
      </c>
      <c r="H26" s="43">
        <f t="shared" si="7"/>
        <v>0</v>
      </c>
      <c r="I26" s="43">
        <f t="shared" si="7"/>
        <v>0</v>
      </c>
      <c r="J26" s="35">
        <f t="shared" si="5"/>
        <v>0</v>
      </c>
      <c r="K26" s="36"/>
      <c r="L26" s="36"/>
      <c r="M26" s="46"/>
      <c r="N26" s="36"/>
      <c r="O26" s="36"/>
      <c r="P26" s="36"/>
      <c r="Q26" s="36"/>
      <c r="R26" s="36"/>
    </row>
    <row r="27" spans="1:21" ht="16.5" x14ac:dyDescent="0.3">
      <c r="A27" s="33">
        <v>0</v>
      </c>
      <c r="B27" s="33">
        <v>0</v>
      </c>
      <c r="C27" s="33">
        <v>0</v>
      </c>
      <c r="D27" s="33">
        <v>0</v>
      </c>
      <c r="E27" s="43">
        <f t="shared" si="7"/>
        <v>0</v>
      </c>
      <c r="F27" s="43">
        <f t="shared" si="7"/>
        <v>0</v>
      </c>
      <c r="G27" s="43">
        <f t="shared" si="7"/>
        <v>0</v>
      </c>
      <c r="H27" s="43">
        <f t="shared" si="7"/>
        <v>0</v>
      </c>
      <c r="I27" s="43">
        <f t="shared" si="7"/>
        <v>0</v>
      </c>
      <c r="J27" s="35">
        <f t="shared" si="5"/>
        <v>0</v>
      </c>
      <c r="K27" s="36"/>
      <c r="L27" s="36"/>
      <c r="M27" s="36"/>
      <c r="N27" s="36"/>
      <c r="O27" s="36"/>
      <c r="P27" s="36"/>
      <c r="Q27" s="36"/>
      <c r="R27" s="36"/>
    </row>
    <row r="28" spans="1:21" ht="16.5" x14ac:dyDescent="0.3">
      <c r="A28" s="33">
        <v>0</v>
      </c>
      <c r="B28" s="33">
        <v>0</v>
      </c>
      <c r="C28" s="33">
        <v>0</v>
      </c>
      <c r="D28" s="33">
        <v>0</v>
      </c>
      <c r="E28" s="43">
        <f t="shared" si="7"/>
        <v>0</v>
      </c>
      <c r="F28" s="43">
        <f t="shared" si="7"/>
        <v>0</v>
      </c>
      <c r="G28" s="43">
        <f t="shared" si="7"/>
        <v>0</v>
      </c>
      <c r="H28" s="43">
        <f t="shared" si="7"/>
        <v>0</v>
      </c>
      <c r="I28" s="43">
        <f t="shared" si="7"/>
        <v>0</v>
      </c>
      <c r="J28" s="35">
        <f t="shared" si="5"/>
        <v>0</v>
      </c>
      <c r="K28" s="36"/>
      <c r="L28" s="36"/>
      <c r="M28" s="36"/>
      <c r="N28" s="36"/>
      <c r="O28" s="36"/>
      <c r="P28" s="36"/>
      <c r="Q28" s="36"/>
      <c r="R28" s="36"/>
    </row>
    <row r="29" spans="1:21" ht="16.5" x14ac:dyDescent="0.3">
      <c r="A29" s="33">
        <v>0</v>
      </c>
      <c r="B29" s="33">
        <v>0</v>
      </c>
      <c r="C29" s="33">
        <v>0</v>
      </c>
      <c r="D29" s="33">
        <v>0</v>
      </c>
      <c r="E29" s="43">
        <f t="shared" si="7"/>
        <v>0</v>
      </c>
      <c r="F29" s="43">
        <f t="shared" si="1"/>
        <v>0</v>
      </c>
      <c r="G29" s="43">
        <f t="shared" si="2"/>
        <v>0</v>
      </c>
      <c r="H29" s="43">
        <f t="shared" si="3"/>
        <v>0</v>
      </c>
      <c r="I29" s="41">
        <f t="shared" ref="I29:I30" si="8">G29*H29</f>
        <v>0</v>
      </c>
      <c r="J29" s="35">
        <f t="shared" si="5"/>
        <v>0</v>
      </c>
      <c r="K29" s="36"/>
      <c r="L29" s="36"/>
      <c r="M29" s="36"/>
      <c r="N29" s="36"/>
      <c r="O29" s="36"/>
      <c r="P29" s="47"/>
      <c r="Q29" s="47"/>
      <c r="R29" s="36"/>
    </row>
    <row r="30" spans="1:21" ht="16.5" x14ac:dyDescent="0.3">
      <c r="A30" s="33">
        <v>0</v>
      </c>
      <c r="B30" s="33">
        <v>0</v>
      </c>
      <c r="C30" s="33">
        <v>0</v>
      </c>
      <c r="D30" s="33">
        <v>0</v>
      </c>
      <c r="E30" s="43">
        <f t="shared" si="7"/>
        <v>0</v>
      </c>
      <c r="F30" s="43">
        <f t="shared" si="1"/>
        <v>0</v>
      </c>
      <c r="G30" s="43">
        <f t="shared" si="2"/>
        <v>0</v>
      </c>
      <c r="H30" s="43">
        <f t="shared" si="3"/>
        <v>0</v>
      </c>
      <c r="I30" s="41">
        <f t="shared" si="8"/>
        <v>0</v>
      </c>
      <c r="J30" s="35">
        <f t="shared" si="5"/>
        <v>0</v>
      </c>
      <c r="K30" s="36"/>
      <c r="L30" s="36"/>
      <c r="M30" s="36"/>
      <c r="N30" s="36"/>
      <c r="O30" s="36"/>
      <c r="P30" s="48"/>
      <c r="Q30" s="48"/>
      <c r="R30" s="36"/>
    </row>
    <row r="33" spans="13:17" x14ac:dyDescent="0.25">
      <c r="M33" s="5"/>
      <c r="P33" s="49"/>
      <c r="Q33" s="49"/>
    </row>
    <row r="34" spans="13:17" x14ac:dyDescent="0.25">
      <c r="M34" s="5"/>
    </row>
    <row r="35" spans="13:17" x14ac:dyDescent="0.25">
      <c r="M35" s="5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H84"/>
  <sheetViews>
    <sheetView tabSelected="1" workbookViewId="0">
      <selection activeCell="H23" sqref="H23"/>
    </sheetView>
  </sheetViews>
  <sheetFormatPr defaultRowHeight="15" x14ac:dyDescent="0.25"/>
  <cols>
    <col min="1" max="1" width="21.7109375" bestFit="1" customWidth="1"/>
    <col min="2" max="3" width="17.140625" style="13" customWidth="1"/>
    <col min="4" max="4" width="12.5703125" style="13" bestFit="1" customWidth="1"/>
    <col min="5" max="5" width="14.28515625" bestFit="1" customWidth="1"/>
    <col min="6" max="6" width="11.5703125" bestFit="1" customWidth="1"/>
    <col min="8" max="8" width="11.28515625" bestFit="1" customWidth="1"/>
  </cols>
  <sheetData>
    <row r="1" spans="1:8" x14ac:dyDescent="0.25">
      <c r="A1" s="8"/>
      <c r="B1" s="9"/>
      <c r="C1" s="9"/>
      <c r="D1" s="10"/>
      <c r="F1" s="11"/>
    </row>
    <row r="2" spans="1:8" x14ac:dyDescent="0.25">
      <c r="A2" s="12"/>
      <c r="B2" s="13">
        <v>12</v>
      </c>
      <c r="C2" s="13">
        <v>8</v>
      </c>
      <c r="F2" s="14"/>
    </row>
    <row r="3" spans="1:8" x14ac:dyDescent="0.25">
      <c r="A3" s="12" t="s">
        <v>13</v>
      </c>
      <c r="B3" s="15">
        <v>21000</v>
      </c>
      <c r="C3" s="15">
        <v>21000</v>
      </c>
      <c r="D3" s="18" t="s">
        <v>74</v>
      </c>
      <c r="E3" s="5" t="s">
        <v>90</v>
      </c>
      <c r="F3" s="14"/>
    </row>
    <row r="4" spans="1:8" ht="30" x14ac:dyDescent="0.25">
      <c r="A4" s="17" t="s">
        <v>14</v>
      </c>
      <c r="B4" s="15">
        <v>3000</v>
      </c>
      <c r="C4" s="15">
        <v>3000</v>
      </c>
      <c r="D4" s="18"/>
      <c r="F4" s="14"/>
    </row>
    <row r="5" spans="1:8" x14ac:dyDescent="0.25">
      <c r="A5" s="12" t="s">
        <v>15</v>
      </c>
      <c r="B5" s="15">
        <f t="shared" ref="B5:C5" si="0">B3-B4</f>
        <v>18000</v>
      </c>
      <c r="C5" s="15">
        <f t="shared" si="0"/>
        <v>18000</v>
      </c>
      <c r="D5" s="18"/>
      <c r="F5" s="14"/>
    </row>
    <row r="6" spans="1:8" x14ac:dyDescent="0.25">
      <c r="A6" s="12" t="s">
        <v>16</v>
      </c>
      <c r="B6" s="15">
        <f t="shared" ref="B6:C6" si="1">B4</f>
        <v>3000</v>
      </c>
      <c r="C6" s="15">
        <f t="shared" si="1"/>
        <v>3000</v>
      </c>
      <c r="D6" s="18"/>
      <c r="F6" s="14"/>
    </row>
    <row r="7" spans="1:8" x14ac:dyDescent="0.25">
      <c r="A7" s="12" t="s">
        <v>17</v>
      </c>
      <c r="B7" s="19">
        <f>D7-D8</f>
        <v>38</v>
      </c>
      <c r="C7" s="19">
        <v>38</v>
      </c>
      <c r="D7" s="19">
        <v>2024</v>
      </c>
      <c r="F7" s="14"/>
    </row>
    <row r="8" spans="1:8" x14ac:dyDescent="0.25">
      <c r="A8" s="12" t="s">
        <v>18</v>
      </c>
      <c r="B8" s="19">
        <f>B9-B7</f>
        <v>22</v>
      </c>
      <c r="C8" s="19">
        <f>C9-C7</f>
        <v>22</v>
      </c>
      <c r="D8" s="19">
        <v>1986</v>
      </c>
      <c r="F8" s="14"/>
    </row>
    <row r="9" spans="1:8" x14ac:dyDescent="0.25">
      <c r="A9" s="12" t="s">
        <v>19</v>
      </c>
      <c r="B9" s="19">
        <v>60</v>
      </c>
      <c r="C9" s="19">
        <v>60</v>
      </c>
      <c r="D9" s="19"/>
      <c r="F9" s="14"/>
    </row>
    <row r="10" spans="1:8" ht="30" x14ac:dyDescent="0.25">
      <c r="A10" s="17" t="s">
        <v>93</v>
      </c>
      <c r="B10" s="19">
        <f>(90*38/60)</f>
        <v>57</v>
      </c>
      <c r="C10" s="19">
        <f>(90*38/60)</f>
        <v>57</v>
      </c>
      <c r="D10" s="19"/>
      <c r="F10" s="14"/>
      <c r="H10" s="66">
        <f>500*640</f>
        <v>320000</v>
      </c>
    </row>
    <row r="11" spans="1:8" x14ac:dyDescent="0.25">
      <c r="A11" s="12"/>
      <c r="B11" s="20">
        <f t="shared" ref="B11:C11" si="2">B10%</f>
        <v>0.56999999999999995</v>
      </c>
      <c r="C11" s="20">
        <f t="shared" si="2"/>
        <v>0.56999999999999995</v>
      </c>
      <c r="D11" s="20"/>
      <c r="F11" s="14"/>
    </row>
    <row r="12" spans="1:8" x14ac:dyDescent="0.25">
      <c r="A12" s="12" t="s">
        <v>20</v>
      </c>
      <c r="B12" s="15">
        <f t="shared" ref="B12:C12" si="3">B6*B11</f>
        <v>1709.9999999999998</v>
      </c>
      <c r="C12" s="15">
        <f t="shared" si="3"/>
        <v>1709.9999999999998</v>
      </c>
      <c r="D12" s="18"/>
      <c r="F12" s="14"/>
    </row>
    <row r="13" spans="1:8" x14ac:dyDescent="0.25">
      <c r="A13" s="12" t="s">
        <v>21</v>
      </c>
      <c r="B13" s="15">
        <f t="shared" ref="B13:C13" si="4">B6-B12</f>
        <v>1290.0000000000002</v>
      </c>
      <c r="C13" s="15">
        <f t="shared" si="4"/>
        <v>1290.0000000000002</v>
      </c>
      <c r="D13" s="18"/>
      <c r="F13" s="14"/>
    </row>
    <row r="14" spans="1:8" x14ac:dyDescent="0.25">
      <c r="A14" s="12" t="s">
        <v>15</v>
      </c>
      <c r="B14" s="15">
        <f t="shared" ref="B14:C14" si="5">B5</f>
        <v>18000</v>
      </c>
      <c r="C14" s="15">
        <f t="shared" si="5"/>
        <v>18000</v>
      </c>
      <c r="D14" s="18"/>
      <c r="F14" s="14"/>
    </row>
    <row r="15" spans="1:8" x14ac:dyDescent="0.25">
      <c r="B15" s="15"/>
      <c r="C15" s="15"/>
      <c r="D15" s="18"/>
      <c r="F15" s="14"/>
    </row>
    <row r="16" spans="1:8" x14ac:dyDescent="0.25">
      <c r="A16" s="21" t="s">
        <v>22</v>
      </c>
      <c r="B16" s="16">
        <f t="shared" ref="B16:C16" si="6">B14+B13</f>
        <v>19290</v>
      </c>
      <c r="C16" s="16">
        <f t="shared" si="6"/>
        <v>19290</v>
      </c>
      <c r="D16" s="18"/>
      <c r="F16" s="14"/>
    </row>
    <row r="17" spans="1:6" x14ac:dyDescent="0.25">
      <c r="B17" s="19"/>
      <c r="C17" s="19"/>
      <c r="D17" s="19"/>
      <c r="F17" s="14"/>
    </row>
    <row r="18" spans="1:6" x14ac:dyDescent="0.25">
      <c r="A18" s="64" t="str">
        <f>E3</f>
        <v>BUA</v>
      </c>
      <c r="B18" s="22">
        <v>640</v>
      </c>
      <c r="C18" s="22">
        <v>640</v>
      </c>
      <c r="D18" s="19"/>
      <c r="F18" s="14"/>
    </row>
    <row r="19" spans="1:6" x14ac:dyDescent="0.25">
      <c r="A19" s="12" t="s">
        <v>72</v>
      </c>
      <c r="B19" s="23">
        <f t="shared" ref="B19:C19" si="7">B18*B16</f>
        <v>12345600</v>
      </c>
      <c r="C19" s="23">
        <f t="shared" si="7"/>
        <v>12345600</v>
      </c>
      <c r="D19" s="24"/>
      <c r="E19" s="60"/>
      <c r="F19" s="25"/>
    </row>
    <row r="20" spans="1:6" x14ac:dyDescent="0.25">
      <c r="A20" s="12" t="s">
        <v>23</v>
      </c>
      <c r="B20" s="26">
        <f t="shared" ref="B20:C20" si="8">B19*90%</f>
        <v>11111040</v>
      </c>
      <c r="C20" s="26">
        <f t="shared" si="8"/>
        <v>11111040</v>
      </c>
      <c r="D20" s="23"/>
      <c r="F20" s="14"/>
    </row>
    <row r="21" spans="1:6" x14ac:dyDescent="0.25">
      <c r="A21" s="12" t="s">
        <v>24</v>
      </c>
      <c r="B21" s="26">
        <f t="shared" ref="B21:C21" si="9">B19*80%</f>
        <v>9876480</v>
      </c>
      <c r="C21" s="26">
        <f t="shared" si="9"/>
        <v>9876480</v>
      </c>
      <c r="D21" s="26"/>
      <c r="F21" s="14"/>
    </row>
    <row r="22" spans="1:6" x14ac:dyDescent="0.25">
      <c r="A22" s="12"/>
      <c r="D22" s="19"/>
      <c r="F22" s="27"/>
    </row>
    <row r="23" spans="1:6" x14ac:dyDescent="0.25">
      <c r="A23" s="28" t="s">
        <v>25</v>
      </c>
      <c r="B23" s="29">
        <f t="shared" ref="B23:C23" si="10">B4*B18</f>
        <v>1920000</v>
      </c>
      <c r="C23" s="29">
        <f t="shared" si="10"/>
        <v>1920000</v>
      </c>
      <c r="D23" s="29"/>
    </row>
    <row r="24" spans="1:6" x14ac:dyDescent="0.25">
      <c r="A24" s="12" t="s">
        <v>26</v>
      </c>
    </row>
    <row r="25" spans="1:6" x14ac:dyDescent="0.25">
      <c r="A25" s="30" t="s">
        <v>27</v>
      </c>
      <c r="B25" s="26">
        <f t="shared" ref="B25:C25" si="11">B19*0.025/12</f>
        <v>25720</v>
      </c>
      <c r="C25" s="26">
        <f t="shared" si="11"/>
        <v>25720</v>
      </c>
      <c r="D25" s="26"/>
    </row>
    <row r="26" spans="1:6" x14ac:dyDescent="0.25">
      <c r="B26" s="26"/>
      <c r="C26" s="26"/>
      <c r="D26" s="26"/>
    </row>
    <row r="27" spans="1:6" x14ac:dyDescent="0.25">
      <c r="B27" s="26"/>
      <c r="C27" s="26"/>
      <c r="D27" s="26"/>
    </row>
    <row r="28" spans="1:6" x14ac:dyDescent="0.25">
      <c r="B28"/>
      <c r="C28"/>
      <c r="D28"/>
    </row>
    <row r="29" spans="1:6" x14ac:dyDescent="0.25">
      <c r="B29"/>
      <c r="C29"/>
      <c r="D29"/>
    </row>
    <row r="30" spans="1:6" x14ac:dyDescent="0.25">
      <c r="B30"/>
      <c r="C30"/>
      <c r="D30"/>
    </row>
    <row r="31" spans="1:6" x14ac:dyDescent="0.25">
      <c r="B31"/>
      <c r="C31"/>
      <c r="D31"/>
    </row>
    <row r="32" spans="1:6" x14ac:dyDescent="0.25">
      <c r="B32"/>
      <c r="C32"/>
      <c r="D32"/>
    </row>
    <row r="33" spans="1:4" x14ac:dyDescent="0.25">
      <c r="B33"/>
      <c r="C33"/>
      <c r="D33"/>
    </row>
    <row r="34" spans="1:4" x14ac:dyDescent="0.25">
      <c r="B34"/>
      <c r="C34"/>
      <c r="D34"/>
    </row>
    <row r="35" spans="1:4" x14ac:dyDescent="0.25">
      <c r="B35"/>
      <c r="C35"/>
      <c r="D35"/>
    </row>
    <row r="36" spans="1:4" x14ac:dyDescent="0.25">
      <c r="B36"/>
      <c r="C36"/>
      <c r="D36"/>
    </row>
    <row r="37" spans="1:4" x14ac:dyDescent="0.25">
      <c r="B37"/>
      <c r="C37"/>
      <c r="D37"/>
    </row>
    <row r="38" spans="1:4" x14ac:dyDescent="0.25">
      <c r="B38"/>
      <c r="C38"/>
      <c r="D38"/>
    </row>
    <row r="39" spans="1:4" x14ac:dyDescent="0.25">
      <c r="B39"/>
      <c r="C39"/>
      <c r="D39"/>
    </row>
    <row r="40" spans="1:4" x14ac:dyDescent="0.25">
      <c r="B40"/>
      <c r="C40"/>
      <c r="D40"/>
    </row>
    <row r="46" spans="1:4" x14ac:dyDescent="0.25">
      <c r="A46" s="31"/>
    </row>
    <row r="59" spans="1:1" ht="15.75" x14ac:dyDescent="0.25">
      <c r="A59" s="32"/>
    </row>
    <row r="60" spans="1:1" ht="15.75" x14ac:dyDescent="0.25">
      <c r="A60" s="32"/>
    </row>
    <row r="61" spans="1:1" ht="15.75" x14ac:dyDescent="0.25">
      <c r="A61" s="32"/>
    </row>
    <row r="62" spans="1:1" ht="15.75" x14ac:dyDescent="0.25">
      <c r="A62" s="32"/>
    </row>
    <row r="63" spans="1:1" ht="15.75" x14ac:dyDescent="0.25">
      <c r="A63" s="32"/>
    </row>
    <row r="64" spans="1:1" ht="15.75" x14ac:dyDescent="0.25">
      <c r="A64" s="32"/>
    </row>
    <row r="65" spans="1:1" ht="15.75" x14ac:dyDescent="0.25">
      <c r="A65" s="32"/>
    </row>
    <row r="84" spans="2:2" x14ac:dyDescent="0.25">
      <c r="B84" s="13">
        <f>B83*B82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2"/>
  <sheetViews>
    <sheetView workbookViewId="0">
      <selection activeCell="G3" sqref="G3"/>
    </sheetView>
  </sheetViews>
  <sheetFormatPr defaultRowHeight="15" x14ac:dyDescent="0.25"/>
  <cols>
    <col min="1" max="1" width="4.28515625" customWidth="1"/>
    <col min="2" max="2" width="11.140625" style="7" bestFit="1" customWidth="1"/>
    <col min="3" max="3" width="12.5703125" style="7" customWidth="1"/>
    <col min="4" max="4" width="12.5703125" style="7" bestFit="1" customWidth="1"/>
    <col min="5" max="5" width="13.42578125" style="66" customWidth="1"/>
    <col min="6" max="6" width="14" style="66" customWidth="1"/>
    <col min="7" max="7" width="12.5703125" style="66" bestFit="1" customWidth="1"/>
    <col min="8" max="8" width="12" style="66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style="7" customWidth="1"/>
    <col min="16" max="16" width="10" style="7" customWidth="1"/>
    <col min="17" max="17" width="10.7109375" style="7" customWidth="1"/>
    <col min="18" max="18" width="13.85546875" style="66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67" t="s">
        <v>6</v>
      </c>
      <c r="C1" s="67" t="s">
        <v>9</v>
      </c>
      <c r="D1" s="67" t="s">
        <v>10</v>
      </c>
      <c r="E1" s="70" t="s">
        <v>1</v>
      </c>
      <c r="F1" s="71" t="s">
        <v>8</v>
      </c>
      <c r="G1" s="70" t="s">
        <v>11</v>
      </c>
      <c r="H1" s="70" t="s">
        <v>12</v>
      </c>
      <c r="I1" s="3" t="s">
        <v>2</v>
      </c>
      <c r="J1" s="3" t="s">
        <v>3</v>
      </c>
      <c r="N1" s="1" t="s">
        <v>7</v>
      </c>
      <c r="O1" s="69" t="s">
        <v>4</v>
      </c>
      <c r="P1" s="69" t="s">
        <v>5</v>
      </c>
      <c r="Q1" s="69" t="s">
        <v>6</v>
      </c>
      <c r="R1" s="65" t="s">
        <v>1</v>
      </c>
    </row>
    <row r="2" spans="1:19" x14ac:dyDescent="0.25">
      <c r="A2" s="4">
        <v>1</v>
      </c>
      <c r="B2" s="68">
        <f t="shared" ref="B2:B16" si="0">Q2</f>
        <v>432</v>
      </c>
      <c r="C2" s="68">
        <f>P2</f>
        <v>756</v>
      </c>
      <c r="D2" s="68">
        <f t="shared" ref="D2:D16" si="1">C2*1.2</f>
        <v>907.19999999999993</v>
      </c>
      <c r="E2" s="72">
        <f t="shared" ref="E2:E16" si="2">R2</f>
        <v>12800000</v>
      </c>
      <c r="F2" s="72">
        <f t="shared" ref="F2:F7" si="3">ROUND((E2/B2),0)</f>
        <v>29630</v>
      </c>
      <c r="G2" s="72">
        <f t="shared" ref="G2:G7" si="4">ROUND((E2/C2),0)</f>
        <v>16931</v>
      </c>
      <c r="H2" s="72">
        <f t="shared" ref="H2:H7" si="5">ROUND((E2/D2),0)</f>
        <v>14109</v>
      </c>
      <c r="I2" s="4">
        <f t="shared" ref="I2:I15" si="6">T2</f>
        <v>0</v>
      </c>
      <c r="J2" s="4">
        <f t="shared" ref="J2:J15" si="7">U2</f>
        <v>0</v>
      </c>
      <c r="O2" s="7">
        <v>0</v>
      </c>
      <c r="P2" s="7">
        <v>756</v>
      </c>
      <c r="Q2" s="7">
        <v>432</v>
      </c>
      <c r="R2" s="66">
        <v>12800000</v>
      </c>
      <c r="S2" s="2" t="s">
        <v>91</v>
      </c>
    </row>
    <row r="3" spans="1:19" x14ac:dyDescent="0.25">
      <c r="A3" s="4">
        <v>2</v>
      </c>
      <c r="B3" s="68">
        <f t="shared" si="0"/>
        <v>400</v>
      </c>
      <c r="C3" s="68">
        <f>P3</f>
        <v>480</v>
      </c>
      <c r="D3" s="68">
        <f t="shared" si="1"/>
        <v>576</v>
      </c>
      <c r="E3" s="72">
        <f t="shared" si="2"/>
        <v>9500000</v>
      </c>
      <c r="F3" s="72">
        <f t="shared" si="3"/>
        <v>23750</v>
      </c>
      <c r="G3" s="72">
        <f t="shared" si="4"/>
        <v>19792</v>
      </c>
      <c r="H3" s="72">
        <f t="shared" si="5"/>
        <v>16493</v>
      </c>
      <c r="I3" s="4">
        <f t="shared" si="6"/>
        <v>0</v>
      </c>
      <c r="J3" s="4">
        <f t="shared" si="7"/>
        <v>0</v>
      </c>
      <c r="O3" s="7">
        <v>0</v>
      </c>
      <c r="P3" s="7">
        <v>480</v>
      </c>
      <c r="Q3" s="7">
        <f t="shared" ref="Q3:Q10" si="8">P3/1.2</f>
        <v>400</v>
      </c>
      <c r="R3" s="66">
        <v>9500000</v>
      </c>
      <c r="S3" s="2" t="s">
        <v>92</v>
      </c>
    </row>
    <row r="4" spans="1:19" x14ac:dyDescent="0.25">
      <c r="A4" s="4">
        <v>3</v>
      </c>
      <c r="B4" s="68">
        <f t="shared" si="0"/>
        <v>770.25390000000004</v>
      </c>
      <c r="C4" s="68">
        <f>P4</f>
        <v>924.30467999999996</v>
      </c>
      <c r="D4" s="68">
        <f t="shared" si="1"/>
        <v>1109.165616</v>
      </c>
      <c r="E4" s="72">
        <f t="shared" si="2"/>
        <v>8350000</v>
      </c>
      <c r="F4" s="72">
        <f t="shared" si="3"/>
        <v>10841</v>
      </c>
      <c r="G4" s="72">
        <f t="shared" si="4"/>
        <v>9034</v>
      </c>
      <c r="H4" s="72">
        <f t="shared" si="5"/>
        <v>7528</v>
      </c>
      <c r="I4" s="4">
        <f t="shared" si="6"/>
        <v>0</v>
      </c>
      <c r="J4" s="4">
        <f t="shared" si="7"/>
        <v>0</v>
      </c>
      <c r="O4" s="7">
        <v>0</v>
      </c>
      <c r="P4" s="7">
        <f>85.87*10.764</f>
        <v>924.30467999999996</v>
      </c>
      <c r="Q4" s="7">
        <f t="shared" si="8"/>
        <v>770.25390000000004</v>
      </c>
      <c r="R4" s="66">
        <v>8350000</v>
      </c>
      <c r="S4" s="2" t="s">
        <v>92</v>
      </c>
    </row>
    <row r="5" spans="1:19" x14ac:dyDescent="0.25">
      <c r="A5" s="4">
        <v>4</v>
      </c>
      <c r="B5" s="68">
        <f t="shared" si="0"/>
        <v>454.16666666666669</v>
      </c>
      <c r="C5" s="68">
        <f>P5</f>
        <v>545</v>
      </c>
      <c r="D5" s="68">
        <f t="shared" si="1"/>
        <v>654</v>
      </c>
      <c r="E5" s="72">
        <f t="shared" si="2"/>
        <v>11500000</v>
      </c>
      <c r="F5" s="72">
        <f t="shared" si="3"/>
        <v>25321</v>
      </c>
      <c r="G5" s="72">
        <f t="shared" si="4"/>
        <v>21101</v>
      </c>
      <c r="H5" s="72">
        <f t="shared" si="5"/>
        <v>17584</v>
      </c>
      <c r="I5" s="4">
        <f t="shared" si="6"/>
        <v>0</v>
      </c>
      <c r="J5" s="4">
        <f t="shared" si="7"/>
        <v>0</v>
      </c>
      <c r="O5" s="7">
        <v>0</v>
      </c>
      <c r="P5" s="7">
        <v>545</v>
      </c>
      <c r="Q5" s="7">
        <f t="shared" si="8"/>
        <v>454.16666666666669</v>
      </c>
      <c r="R5" s="66">
        <v>11500000</v>
      </c>
      <c r="S5" s="2"/>
    </row>
    <row r="6" spans="1:19" x14ac:dyDescent="0.25">
      <c r="A6" s="4">
        <v>5</v>
      </c>
      <c r="B6" s="68">
        <f t="shared" si="0"/>
        <v>0</v>
      </c>
      <c r="C6" s="68">
        <f t="shared" ref="C6:C16" si="9">B6*1.2</f>
        <v>0</v>
      </c>
      <c r="D6" s="68">
        <f t="shared" si="1"/>
        <v>0</v>
      </c>
      <c r="E6" s="72">
        <f t="shared" si="2"/>
        <v>0</v>
      </c>
      <c r="F6" s="72" t="e">
        <f t="shared" si="3"/>
        <v>#DIV/0!</v>
      </c>
      <c r="G6" s="72" t="e">
        <f t="shared" si="4"/>
        <v>#DIV/0!</v>
      </c>
      <c r="H6" s="72" t="e">
        <f t="shared" si="5"/>
        <v>#DIV/0!</v>
      </c>
      <c r="I6" s="4">
        <f t="shared" si="6"/>
        <v>0</v>
      </c>
      <c r="J6" s="4">
        <f t="shared" si="7"/>
        <v>0</v>
      </c>
      <c r="O6" s="7">
        <v>0</v>
      </c>
      <c r="S6" s="2"/>
    </row>
    <row r="7" spans="1:19" x14ac:dyDescent="0.25">
      <c r="A7" s="4">
        <v>6</v>
      </c>
      <c r="B7" s="68">
        <f t="shared" si="0"/>
        <v>0</v>
      </c>
      <c r="C7" s="68">
        <f t="shared" si="9"/>
        <v>0</v>
      </c>
      <c r="D7" s="68">
        <f t="shared" si="1"/>
        <v>0</v>
      </c>
      <c r="E7" s="72">
        <f t="shared" si="2"/>
        <v>0</v>
      </c>
      <c r="F7" s="72" t="e">
        <f t="shared" si="3"/>
        <v>#DIV/0!</v>
      </c>
      <c r="G7" s="72" t="e">
        <f t="shared" si="4"/>
        <v>#DIV/0!</v>
      </c>
      <c r="H7" s="72" t="e">
        <f t="shared" si="5"/>
        <v>#DIV/0!</v>
      </c>
      <c r="I7" s="4">
        <f t="shared" si="6"/>
        <v>0</v>
      </c>
      <c r="J7" s="4">
        <f t="shared" si="7"/>
        <v>0</v>
      </c>
      <c r="O7" s="7">
        <v>0</v>
      </c>
      <c r="S7" s="2"/>
    </row>
    <row r="8" spans="1:19" x14ac:dyDescent="0.25">
      <c r="A8" s="4">
        <v>7</v>
      </c>
      <c r="B8" s="68">
        <f t="shared" si="0"/>
        <v>0</v>
      </c>
      <c r="C8" s="68">
        <f t="shared" si="9"/>
        <v>0</v>
      </c>
      <c r="D8" s="68">
        <f t="shared" si="1"/>
        <v>0</v>
      </c>
      <c r="E8" s="72">
        <f t="shared" si="2"/>
        <v>0</v>
      </c>
      <c r="F8" s="72">
        <f t="shared" ref="F8:F21" si="10">S8</f>
        <v>0</v>
      </c>
      <c r="G8" s="72">
        <f t="shared" ref="G8:G21" si="11">T8</f>
        <v>0</v>
      </c>
      <c r="H8" s="72">
        <f t="shared" ref="H8:H21" si="12">U8</f>
        <v>0</v>
      </c>
      <c r="I8" s="4">
        <f t="shared" si="6"/>
        <v>0</v>
      </c>
      <c r="J8" s="4">
        <f t="shared" si="7"/>
        <v>0</v>
      </c>
      <c r="O8" s="7">
        <v>0</v>
      </c>
      <c r="P8" s="7">
        <f t="shared" ref="P8:P10" si="13">O8/1.2</f>
        <v>0</v>
      </c>
      <c r="Q8" s="7">
        <f t="shared" si="8"/>
        <v>0</v>
      </c>
      <c r="S8" s="2"/>
    </row>
    <row r="9" spans="1:19" x14ac:dyDescent="0.25">
      <c r="A9" s="4">
        <v>8</v>
      </c>
      <c r="B9" s="68">
        <f t="shared" si="0"/>
        <v>0</v>
      </c>
      <c r="C9" s="68">
        <f t="shared" si="9"/>
        <v>0</v>
      </c>
      <c r="D9" s="68">
        <f t="shared" si="1"/>
        <v>0</v>
      </c>
      <c r="E9" s="72">
        <f t="shared" si="2"/>
        <v>0</v>
      </c>
      <c r="F9" s="72">
        <f t="shared" si="10"/>
        <v>0</v>
      </c>
      <c r="G9" s="72">
        <f t="shared" si="11"/>
        <v>0</v>
      </c>
      <c r="H9" s="72">
        <f t="shared" si="12"/>
        <v>0</v>
      </c>
      <c r="I9" s="4">
        <f t="shared" si="6"/>
        <v>0</v>
      </c>
      <c r="J9" s="4">
        <f t="shared" si="7"/>
        <v>0</v>
      </c>
      <c r="O9" s="7">
        <v>0</v>
      </c>
      <c r="P9" s="7">
        <f t="shared" si="13"/>
        <v>0</v>
      </c>
      <c r="Q9" s="7">
        <f t="shared" si="8"/>
        <v>0</v>
      </c>
      <c r="S9" s="2"/>
    </row>
    <row r="10" spans="1:19" x14ac:dyDescent="0.25">
      <c r="A10" s="4">
        <v>9</v>
      </c>
      <c r="B10" s="68">
        <f t="shared" si="0"/>
        <v>0</v>
      </c>
      <c r="C10" s="68">
        <f t="shared" si="9"/>
        <v>0</v>
      </c>
      <c r="D10" s="68">
        <f t="shared" si="1"/>
        <v>0</v>
      </c>
      <c r="E10" s="72">
        <f t="shared" si="2"/>
        <v>0</v>
      </c>
      <c r="F10" s="72">
        <f t="shared" si="10"/>
        <v>0</v>
      </c>
      <c r="G10" s="72">
        <f t="shared" si="11"/>
        <v>0</v>
      </c>
      <c r="H10" s="72">
        <f t="shared" si="12"/>
        <v>0</v>
      </c>
      <c r="I10" s="4">
        <f t="shared" si="6"/>
        <v>0</v>
      </c>
      <c r="J10" s="4">
        <f t="shared" si="7"/>
        <v>0</v>
      </c>
      <c r="O10" s="7">
        <v>0</v>
      </c>
      <c r="P10" s="7">
        <f t="shared" si="13"/>
        <v>0</v>
      </c>
      <c r="Q10" s="7">
        <f t="shared" si="8"/>
        <v>0</v>
      </c>
      <c r="S10" s="2"/>
    </row>
    <row r="11" spans="1:19" x14ac:dyDescent="0.25">
      <c r="A11" s="4">
        <v>10</v>
      </c>
      <c r="B11" s="68">
        <f t="shared" si="0"/>
        <v>0</v>
      </c>
      <c r="C11" s="68">
        <f t="shared" si="9"/>
        <v>0</v>
      </c>
      <c r="D11" s="68">
        <f t="shared" si="1"/>
        <v>0</v>
      </c>
      <c r="E11" s="72">
        <f t="shared" si="2"/>
        <v>0</v>
      </c>
      <c r="F11" s="72">
        <f t="shared" si="10"/>
        <v>0</v>
      </c>
      <c r="G11" s="72">
        <f t="shared" si="11"/>
        <v>0</v>
      </c>
      <c r="H11" s="72">
        <f t="shared" si="12"/>
        <v>0</v>
      </c>
      <c r="I11" s="4">
        <f t="shared" si="6"/>
        <v>0</v>
      </c>
      <c r="J11" s="4">
        <f t="shared" si="7"/>
        <v>0</v>
      </c>
      <c r="O11" s="7">
        <v>0</v>
      </c>
      <c r="P11" s="7">
        <f t="shared" ref="P11:P15" si="14">O11/1.2</f>
        <v>0</v>
      </c>
      <c r="Q11" s="7">
        <f t="shared" ref="Q11:Q15" si="15">P11/1.2</f>
        <v>0</v>
      </c>
      <c r="R11" s="66">
        <v>0</v>
      </c>
      <c r="S11" s="2"/>
    </row>
    <row r="12" spans="1:19" x14ac:dyDescent="0.25">
      <c r="A12" s="4">
        <v>11</v>
      </c>
      <c r="B12" s="68">
        <f t="shared" si="0"/>
        <v>0</v>
      </c>
      <c r="C12" s="68">
        <f t="shared" si="9"/>
        <v>0</v>
      </c>
      <c r="D12" s="68">
        <f t="shared" si="1"/>
        <v>0</v>
      </c>
      <c r="E12" s="72">
        <f t="shared" si="2"/>
        <v>0</v>
      </c>
      <c r="F12" s="72">
        <f t="shared" si="10"/>
        <v>0</v>
      </c>
      <c r="G12" s="72">
        <f t="shared" si="11"/>
        <v>0</v>
      </c>
      <c r="H12" s="72">
        <f t="shared" si="12"/>
        <v>0</v>
      </c>
      <c r="I12" s="4">
        <f t="shared" si="6"/>
        <v>0</v>
      </c>
      <c r="J12" s="4">
        <f t="shared" si="7"/>
        <v>0</v>
      </c>
      <c r="O12" s="7">
        <v>0</v>
      </c>
      <c r="P12" s="7">
        <f t="shared" si="14"/>
        <v>0</v>
      </c>
      <c r="Q12" s="7">
        <f t="shared" si="15"/>
        <v>0</v>
      </c>
      <c r="R12" s="66">
        <v>0</v>
      </c>
      <c r="S12" s="2"/>
    </row>
    <row r="13" spans="1:19" x14ac:dyDescent="0.25">
      <c r="A13" s="4">
        <v>12</v>
      </c>
      <c r="B13" s="68">
        <f t="shared" si="0"/>
        <v>0</v>
      </c>
      <c r="C13" s="68">
        <f t="shared" si="9"/>
        <v>0</v>
      </c>
      <c r="D13" s="68">
        <f t="shared" si="1"/>
        <v>0</v>
      </c>
      <c r="E13" s="72">
        <f t="shared" si="2"/>
        <v>0</v>
      </c>
      <c r="F13" s="72">
        <f t="shared" si="10"/>
        <v>0</v>
      </c>
      <c r="G13" s="72">
        <f t="shared" si="11"/>
        <v>0</v>
      </c>
      <c r="H13" s="72">
        <f t="shared" si="12"/>
        <v>0</v>
      </c>
      <c r="I13" s="4">
        <f t="shared" si="6"/>
        <v>0</v>
      </c>
      <c r="J13" s="4">
        <f t="shared" si="7"/>
        <v>0</v>
      </c>
      <c r="O13" s="7">
        <v>0</v>
      </c>
      <c r="P13" s="7">
        <f t="shared" si="14"/>
        <v>0</v>
      </c>
      <c r="Q13" s="7">
        <f t="shared" si="15"/>
        <v>0</v>
      </c>
      <c r="R13" s="66">
        <v>0</v>
      </c>
      <c r="S13" s="2"/>
    </row>
    <row r="14" spans="1:19" x14ac:dyDescent="0.25">
      <c r="A14" s="4">
        <v>13</v>
      </c>
      <c r="B14" s="68">
        <f t="shared" si="0"/>
        <v>0</v>
      </c>
      <c r="C14" s="68">
        <f t="shared" si="9"/>
        <v>0</v>
      </c>
      <c r="D14" s="68">
        <f t="shared" si="1"/>
        <v>0</v>
      </c>
      <c r="E14" s="72">
        <f t="shared" si="2"/>
        <v>0</v>
      </c>
      <c r="F14" s="72">
        <f t="shared" si="10"/>
        <v>0</v>
      </c>
      <c r="G14" s="72">
        <f t="shared" si="11"/>
        <v>0</v>
      </c>
      <c r="H14" s="72">
        <f t="shared" si="12"/>
        <v>0</v>
      </c>
      <c r="I14" s="4">
        <f t="shared" si="6"/>
        <v>0</v>
      </c>
      <c r="J14" s="4">
        <f t="shared" si="7"/>
        <v>0</v>
      </c>
      <c r="O14" s="7">
        <v>0</v>
      </c>
      <c r="P14" s="7">
        <f t="shared" si="14"/>
        <v>0</v>
      </c>
      <c r="Q14" s="7">
        <f t="shared" si="15"/>
        <v>0</v>
      </c>
      <c r="R14" s="66">
        <v>0</v>
      </c>
      <c r="S14" s="2"/>
    </row>
    <row r="15" spans="1:19" x14ac:dyDescent="0.25">
      <c r="A15" s="4">
        <v>14</v>
      </c>
      <c r="B15" s="68">
        <f t="shared" si="0"/>
        <v>0</v>
      </c>
      <c r="C15" s="68">
        <f t="shared" si="9"/>
        <v>0</v>
      </c>
      <c r="D15" s="68">
        <f t="shared" si="1"/>
        <v>0</v>
      </c>
      <c r="E15" s="72">
        <f t="shared" si="2"/>
        <v>0</v>
      </c>
      <c r="F15" s="72">
        <f t="shared" si="10"/>
        <v>0</v>
      </c>
      <c r="G15" s="72">
        <f t="shared" si="11"/>
        <v>0</v>
      </c>
      <c r="H15" s="72">
        <f t="shared" si="12"/>
        <v>0</v>
      </c>
      <c r="I15" s="4">
        <f t="shared" si="6"/>
        <v>0</v>
      </c>
      <c r="J15" s="4">
        <f t="shared" si="7"/>
        <v>0</v>
      </c>
      <c r="O15" s="7">
        <v>0</v>
      </c>
      <c r="P15" s="7">
        <f t="shared" si="14"/>
        <v>0</v>
      </c>
      <c r="Q15" s="7">
        <f t="shared" si="15"/>
        <v>0</v>
      </c>
      <c r="R15" s="66">
        <v>0</v>
      </c>
      <c r="S15" s="2"/>
    </row>
    <row r="16" spans="1:19" x14ac:dyDescent="0.25">
      <c r="A16" s="4">
        <v>15</v>
      </c>
      <c r="B16" s="68">
        <f t="shared" si="0"/>
        <v>0</v>
      </c>
      <c r="C16" s="68">
        <f t="shared" si="9"/>
        <v>0</v>
      </c>
      <c r="D16" s="68">
        <f t="shared" si="1"/>
        <v>0</v>
      </c>
      <c r="E16" s="72">
        <f t="shared" si="2"/>
        <v>0</v>
      </c>
      <c r="F16" s="72">
        <f t="shared" si="10"/>
        <v>0</v>
      </c>
      <c r="G16" s="72">
        <f t="shared" si="11"/>
        <v>0</v>
      </c>
      <c r="H16" s="72">
        <f t="shared" si="12"/>
        <v>0</v>
      </c>
      <c r="I16" s="4">
        <f t="shared" ref="I16" si="16">T16</f>
        <v>0</v>
      </c>
      <c r="J16" s="4">
        <f t="shared" ref="J16" si="17">U16</f>
        <v>0</v>
      </c>
      <c r="O16" s="7">
        <v>0</v>
      </c>
      <c r="P16" s="7">
        <f t="shared" ref="P16" si="18">O16/1.2</f>
        <v>0</v>
      </c>
      <c r="Q16" s="7">
        <f t="shared" ref="Q16" si="19">P16/1.2</f>
        <v>0</v>
      </c>
      <c r="R16" s="66">
        <v>0</v>
      </c>
      <c r="S16" s="2"/>
    </row>
    <row r="17" spans="1:19" x14ac:dyDescent="0.25">
      <c r="A17" s="4">
        <v>16</v>
      </c>
      <c r="B17" s="68">
        <f t="shared" ref="B17:B21" si="20">Q17</f>
        <v>0</v>
      </c>
      <c r="C17" s="68">
        <f t="shared" ref="C17:C21" si="21">B17*1.2</f>
        <v>0</v>
      </c>
      <c r="D17" s="68">
        <f t="shared" ref="D17:D21" si="22">C17*1.2</f>
        <v>0</v>
      </c>
      <c r="E17" s="72">
        <f t="shared" ref="E17:E21" si="23">R17</f>
        <v>0</v>
      </c>
      <c r="F17" s="72">
        <f t="shared" si="10"/>
        <v>0</v>
      </c>
      <c r="G17" s="72">
        <f t="shared" si="11"/>
        <v>0</v>
      </c>
      <c r="H17" s="72">
        <f t="shared" si="12"/>
        <v>0</v>
      </c>
      <c r="I17" s="4">
        <f t="shared" ref="I17" si="24">T17</f>
        <v>0</v>
      </c>
      <c r="J17" s="4">
        <f t="shared" ref="J17" si="25">U17</f>
        <v>0</v>
      </c>
      <c r="O17" s="7">
        <v>0</v>
      </c>
      <c r="P17" s="7">
        <f t="shared" ref="P17" si="26">O17/1.2</f>
        <v>0</v>
      </c>
      <c r="Q17" s="7">
        <f t="shared" ref="Q17" si="27">P17/1.2</f>
        <v>0</v>
      </c>
      <c r="R17" s="66">
        <v>0</v>
      </c>
      <c r="S17" s="2"/>
    </row>
    <row r="18" spans="1:19" x14ac:dyDescent="0.25">
      <c r="A18" s="4">
        <v>17</v>
      </c>
      <c r="B18" s="68">
        <f t="shared" si="20"/>
        <v>0</v>
      </c>
      <c r="C18" s="68">
        <f t="shared" si="21"/>
        <v>0</v>
      </c>
      <c r="D18" s="68">
        <f t="shared" si="22"/>
        <v>0</v>
      </c>
      <c r="E18" s="72">
        <f t="shared" si="23"/>
        <v>0</v>
      </c>
      <c r="F18" s="72">
        <f t="shared" si="10"/>
        <v>0</v>
      </c>
      <c r="G18" s="72">
        <f t="shared" si="11"/>
        <v>0</v>
      </c>
      <c r="H18" s="72">
        <f t="shared" si="12"/>
        <v>0</v>
      </c>
      <c r="I18" s="4">
        <f t="shared" ref="I18:J21" si="28">T18</f>
        <v>0</v>
      </c>
      <c r="J18" s="4">
        <f t="shared" si="28"/>
        <v>0</v>
      </c>
      <c r="O18" s="7">
        <v>0</v>
      </c>
      <c r="P18" s="7">
        <f t="shared" ref="P18" si="29">O18/1.2</f>
        <v>0</v>
      </c>
      <c r="Q18" s="7">
        <f t="shared" ref="Q18:Q21" si="30">P18/1.2</f>
        <v>0</v>
      </c>
      <c r="R18" s="66">
        <v>0</v>
      </c>
      <c r="S18" s="2"/>
    </row>
    <row r="19" spans="1:19" x14ac:dyDescent="0.25">
      <c r="A19" s="4">
        <v>18</v>
      </c>
      <c r="B19" s="68">
        <f t="shared" si="20"/>
        <v>0</v>
      </c>
      <c r="C19" s="68">
        <f t="shared" si="21"/>
        <v>0</v>
      </c>
      <c r="D19" s="68">
        <f t="shared" si="22"/>
        <v>0</v>
      </c>
      <c r="E19" s="72">
        <f t="shared" si="23"/>
        <v>0</v>
      </c>
      <c r="F19" s="72">
        <f t="shared" si="10"/>
        <v>0</v>
      </c>
      <c r="G19" s="72">
        <f t="shared" si="11"/>
        <v>0</v>
      </c>
      <c r="H19" s="72">
        <f t="shared" si="12"/>
        <v>0</v>
      </c>
      <c r="I19" s="4">
        <f t="shared" si="28"/>
        <v>0</v>
      </c>
      <c r="J19" s="4">
        <f t="shared" si="28"/>
        <v>0</v>
      </c>
      <c r="O19" s="7">
        <v>0</v>
      </c>
      <c r="P19" s="7">
        <f>O19/1.2</f>
        <v>0</v>
      </c>
      <c r="Q19" s="7">
        <f t="shared" si="30"/>
        <v>0</v>
      </c>
      <c r="R19" s="66">
        <v>0</v>
      </c>
      <c r="S19" s="2"/>
    </row>
    <row r="20" spans="1:19" x14ac:dyDescent="0.25">
      <c r="A20" s="4">
        <v>19</v>
      </c>
      <c r="B20" s="68">
        <f t="shared" ref="B20" si="31">Q20</f>
        <v>0</v>
      </c>
      <c r="C20" s="68">
        <f t="shared" ref="C20" si="32">B20*1.2</f>
        <v>0</v>
      </c>
      <c r="D20" s="68">
        <f t="shared" ref="D20" si="33">C20*1.2</f>
        <v>0</v>
      </c>
      <c r="E20" s="72">
        <f t="shared" ref="E20" si="34">R20</f>
        <v>0</v>
      </c>
      <c r="F20" s="72">
        <f t="shared" si="10"/>
        <v>0</v>
      </c>
      <c r="G20" s="72">
        <f t="shared" si="11"/>
        <v>0</v>
      </c>
      <c r="H20" s="72">
        <f t="shared" si="12"/>
        <v>0</v>
      </c>
      <c r="I20" s="4">
        <f t="shared" ref="I20" si="35">T20</f>
        <v>0</v>
      </c>
      <c r="J20" s="4">
        <f t="shared" ref="J20" si="36">U20</f>
        <v>0</v>
      </c>
      <c r="O20" s="7">
        <v>0</v>
      </c>
      <c r="P20" s="7">
        <f t="shared" ref="P20" si="37">O20/1.2</f>
        <v>0</v>
      </c>
      <c r="Q20" s="7">
        <f t="shared" ref="Q20" si="38">P20/1.2</f>
        <v>0</v>
      </c>
      <c r="R20" s="66">
        <v>0</v>
      </c>
      <c r="S20" s="2"/>
    </row>
    <row r="21" spans="1:19" x14ac:dyDescent="0.25">
      <c r="A21" s="4">
        <v>20</v>
      </c>
      <c r="B21" s="68">
        <f t="shared" si="20"/>
        <v>0</v>
      </c>
      <c r="C21" s="68">
        <f t="shared" si="21"/>
        <v>0</v>
      </c>
      <c r="D21" s="68">
        <f t="shared" si="22"/>
        <v>0</v>
      </c>
      <c r="E21" s="72">
        <f t="shared" si="23"/>
        <v>0</v>
      </c>
      <c r="F21" s="72">
        <f t="shared" si="10"/>
        <v>0</v>
      </c>
      <c r="G21" s="72">
        <f t="shared" si="11"/>
        <v>0</v>
      </c>
      <c r="H21" s="72">
        <f t="shared" si="12"/>
        <v>0</v>
      </c>
      <c r="I21" s="4">
        <f t="shared" si="28"/>
        <v>0</v>
      </c>
      <c r="J21" s="4">
        <f t="shared" si="28"/>
        <v>0</v>
      </c>
      <c r="O21" s="7">
        <v>0</v>
      </c>
      <c r="P21" s="7">
        <f>O21/1.2</f>
        <v>0</v>
      </c>
      <c r="Q21" s="7">
        <f t="shared" si="30"/>
        <v>0</v>
      </c>
      <c r="R21" s="66">
        <v>0</v>
      </c>
      <c r="S21" s="2"/>
    </row>
    <row r="22" spans="1:19" s="7" customFormat="1" x14ac:dyDescent="0.25">
      <c r="E22" s="66"/>
      <c r="F22" s="66"/>
      <c r="G22" s="66"/>
      <c r="H22" s="66"/>
      <c r="R22" s="66"/>
    </row>
    <row r="23" spans="1:19" s="7" customFormat="1" x14ac:dyDescent="0.25">
      <c r="E23" s="66"/>
      <c r="F23" s="66" t="s">
        <v>82</v>
      </c>
      <c r="G23" s="66"/>
      <c r="H23" s="66"/>
      <c r="R23" s="66"/>
    </row>
    <row r="24" spans="1:19" s="7" customFormat="1" x14ac:dyDescent="0.25">
      <c r="E24" s="66"/>
      <c r="F24" s="73" t="s">
        <v>85</v>
      </c>
      <c r="G24" s="66"/>
      <c r="H24" s="66"/>
      <c r="R24" s="66"/>
    </row>
    <row r="25" spans="1:19" s="7" customFormat="1" x14ac:dyDescent="0.25">
      <c r="E25" s="66"/>
      <c r="F25" s="74" t="s">
        <v>86</v>
      </c>
      <c r="G25" s="66"/>
      <c r="H25" s="66"/>
      <c r="R25" s="66"/>
    </row>
    <row r="26" spans="1:19" s="7" customFormat="1" x14ac:dyDescent="0.25">
      <c r="E26" s="66"/>
      <c r="F26" s="74"/>
      <c r="G26" s="66"/>
      <c r="H26" s="66"/>
      <c r="R26" s="66"/>
    </row>
    <row r="27" spans="1:19" s="7" customFormat="1" x14ac:dyDescent="0.25">
      <c r="E27" s="66"/>
      <c r="F27" s="74" t="s">
        <v>87</v>
      </c>
      <c r="G27" s="66">
        <v>376</v>
      </c>
      <c r="H27" s="66"/>
      <c r="R27" s="66"/>
    </row>
    <row r="28" spans="1:19" s="7" customFormat="1" x14ac:dyDescent="0.25">
      <c r="E28" s="66"/>
      <c r="F28" s="74" t="s">
        <v>88</v>
      </c>
      <c r="G28" s="66">
        <v>40</v>
      </c>
      <c r="H28" s="66"/>
      <c r="R28" s="66"/>
    </row>
    <row r="29" spans="1:19" s="7" customFormat="1" x14ac:dyDescent="0.25">
      <c r="E29" s="66"/>
      <c r="F29" s="74" t="s">
        <v>89</v>
      </c>
      <c r="G29" s="66">
        <f>SUM(G27:G28)</f>
        <v>416</v>
      </c>
      <c r="H29" s="66"/>
      <c r="R29" s="66"/>
    </row>
    <row r="30" spans="1:19" s="7" customFormat="1" x14ac:dyDescent="0.25">
      <c r="C30" s="62" t="s">
        <v>73</v>
      </c>
      <c r="D30" s="62" t="s">
        <v>84</v>
      </c>
      <c r="E30" s="66"/>
      <c r="F30" s="75" t="s">
        <v>83</v>
      </c>
      <c r="G30" s="75">
        <f>395</f>
        <v>395</v>
      </c>
      <c r="H30" s="66"/>
      <c r="R30" s="66"/>
    </row>
    <row r="31" spans="1:19" s="7" customFormat="1" x14ac:dyDescent="0.25">
      <c r="C31" s="62" t="s">
        <v>1</v>
      </c>
      <c r="D31" s="62">
        <v>4269000</v>
      </c>
      <c r="E31" s="66"/>
      <c r="F31" s="75" t="s">
        <v>70</v>
      </c>
      <c r="G31" s="75">
        <v>474</v>
      </c>
      <c r="H31" s="66">
        <f>G31/G30</f>
        <v>1.2</v>
      </c>
      <c r="R31" s="66"/>
    </row>
    <row r="32" spans="1:19" s="7" customFormat="1" x14ac:dyDescent="0.25">
      <c r="E32" s="66"/>
      <c r="F32" s="75" t="s">
        <v>71</v>
      </c>
      <c r="G32" s="75">
        <v>12000</v>
      </c>
      <c r="H32" s="66"/>
      <c r="R32" s="66"/>
    </row>
    <row r="33" spans="3:18" s="7" customFormat="1" x14ac:dyDescent="0.25">
      <c r="C33" s="63"/>
      <c r="D33" s="63"/>
      <c r="E33" s="66"/>
      <c r="F33" s="76" t="s">
        <v>72</v>
      </c>
      <c r="G33" s="76">
        <f>G30*G32</f>
        <v>4740000</v>
      </c>
      <c r="H33" s="66">
        <f>G33/D31</f>
        <v>1.1103302881236823</v>
      </c>
      <c r="R33" s="66"/>
    </row>
    <row r="34" spans="3:18" s="7" customFormat="1" x14ac:dyDescent="0.25">
      <c r="C34" s="63"/>
      <c r="D34" s="63"/>
      <c r="E34" s="66"/>
      <c r="F34" s="76" t="s">
        <v>23</v>
      </c>
      <c r="G34" s="76">
        <f>G33*90%</f>
        <v>4266000</v>
      </c>
      <c r="H34" s="66"/>
      <c r="R34" s="66"/>
    </row>
    <row r="35" spans="3:18" s="7" customFormat="1" x14ac:dyDescent="0.25">
      <c r="C35" s="63"/>
      <c r="D35" s="63"/>
      <c r="E35" s="66"/>
      <c r="F35" s="76" t="s">
        <v>24</v>
      </c>
      <c r="G35" s="76">
        <f>G33*80%</f>
        <v>3792000</v>
      </c>
      <c r="H35" s="66"/>
      <c r="R35" s="66"/>
    </row>
    <row r="36" spans="3:18" s="7" customFormat="1" x14ac:dyDescent="0.25">
      <c r="C36" s="63"/>
      <c r="D36" s="63"/>
      <c r="E36" s="66"/>
      <c r="F36" s="66"/>
      <c r="G36" s="66"/>
      <c r="H36" s="66"/>
      <c r="R36" s="66"/>
    </row>
    <row r="37" spans="3:18" s="7" customFormat="1" x14ac:dyDescent="0.25">
      <c r="C37" s="63"/>
      <c r="D37" s="63"/>
      <c r="E37" s="66"/>
      <c r="F37" s="66"/>
      <c r="G37" s="66"/>
      <c r="H37" s="66"/>
      <c r="R37" s="66"/>
    </row>
    <row r="38" spans="3:18" s="7" customFormat="1" x14ac:dyDescent="0.25">
      <c r="E38" s="66"/>
      <c r="F38" s="66"/>
      <c r="G38" s="66"/>
      <c r="H38" s="66"/>
      <c r="R38" s="66"/>
    </row>
    <row r="39" spans="3:18" s="7" customFormat="1" x14ac:dyDescent="0.25">
      <c r="E39" s="66"/>
      <c r="F39" s="66"/>
      <c r="G39" s="66"/>
      <c r="H39" s="66"/>
      <c r="R39" s="66"/>
    </row>
    <row r="40" spans="3:18" s="7" customFormat="1" x14ac:dyDescent="0.25">
      <c r="E40" s="66"/>
      <c r="F40" s="66"/>
      <c r="G40" s="66"/>
      <c r="H40" s="66"/>
      <c r="R40" s="66"/>
    </row>
    <row r="41" spans="3:18" s="7" customFormat="1" x14ac:dyDescent="0.25">
      <c r="E41" s="66"/>
      <c r="F41" s="66"/>
      <c r="G41" s="66"/>
      <c r="H41" s="66"/>
      <c r="R41" s="66"/>
    </row>
    <row r="42" spans="3:18" s="7" customFormat="1" x14ac:dyDescent="0.25">
      <c r="E42" s="66"/>
      <c r="F42" s="66"/>
      <c r="G42" s="66"/>
      <c r="H42" s="66"/>
      <c r="R42" s="6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J16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J1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J12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34"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4"/>
  <sheetViews>
    <sheetView zoomScaleNormal="100" workbookViewId="0">
      <selection activeCell="A2" sqref="A2"/>
    </sheetView>
  </sheetViews>
  <sheetFormatPr defaultRowHeight="15" x14ac:dyDescent="0.25"/>
  <sheetData>
    <row r="4" ht="28.9" customHeight="1" x14ac:dyDescent="0.25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2024-03-12T04:34:10Z</dcterms:modified>
</cp:coreProperties>
</file>