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10.02.2024 - Flat No. 12- Mulund West\"/>
    </mc:Choice>
  </mc:AlternateContent>
  <xr:revisionPtr revIDLastSave="0" documentId="13_ncr:1_{9E77DA4A-BDD8-4EDF-8217-225C6074DB62}" xr6:coauthVersionLast="47" xr6:coauthVersionMax="47" xr10:uidLastSave="{00000000-0000-0000-0000-000000000000}"/>
  <bookViews>
    <workbookView xWindow="-120" yWindow="-120" windowWidth="29040" windowHeight="15720" tabRatio="932" firstSheet="1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Dep -12" sheetId="26" r:id="rId4"/>
    <sheet name="Dep -8" sheetId="27" r:id="rId5"/>
    <sheet name="20-20" sheetId="4" r:id="rId6"/>
    <sheet name="Sheet1" sheetId="13" r:id="rId7"/>
    <sheet name="Sheet2" sheetId="14" r:id="rId8"/>
    <sheet name="Sheet3" sheetId="15" r:id="rId9"/>
    <sheet name="Sheet4" sheetId="16" r:id="rId10"/>
    <sheet name="Sheet5" sheetId="17" r:id="rId11"/>
    <sheet name="Sheet6" sheetId="18" r:id="rId12"/>
    <sheet name="Sheet7" sheetId="19" r:id="rId13"/>
    <sheet name="Sheet8" sheetId="20" r:id="rId14"/>
    <sheet name="Sheet9" sheetId="21" r:id="rId15"/>
    <sheet name="Sheet10" sheetId="22" r:id="rId16"/>
  </sheets>
  <calcPr calcId="191029"/>
</workbook>
</file>

<file path=xl/calcChain.xml><?xml version="1.0" encoding="utf-8"?>
<calcChain xmlns="http://schemas.openxmlformats.org/spreadsheetml/2006/main">
  <c r="C15" i="27" l="1"/>
  <c r="C14" i="27"/>
  <c r="P10" i="27"/>
  <c r="P11" i="27" s="1"/>
  <c r="P12" i="27" s="1"/>
  <c r="P13" i="27" s="1"/>
  <c r="P14" i="27" s="1"/>
  <c r="P15" i="27" s="1"/>
  <c r="P16" i="27" s="1"/>
  <c r="P17" i="27" s="1"/>
  <c r="P18" i="27" s="1"/>
  <c r="P19" i="27" s="1"/>
  <c r="P20" i="27" s="1"/>
  <c r="P21" i="27" s="1"/>
  <c r="P22" i="27" s="1"/>
  <c r="P23" i="27" s="1"/>
  <c r="P24" i="27" s="1"/>
  <c r="P25" i="27" s="1"/>
  <c r="P26" i="27" s="1"/>
  <c r="P27" i="27" s="1"/>
  <c r="P28" i="27" s="1"/>
  <c r="P29" i="27" s="1"/>
  <c r="P30" i="27" s="1"/>
  <c r="P31" i="27" s="1"/>
  <c r="P32" i="27" s="1"/>
  <c r="P33" i="27" s="1"/>
  <c r="P34" i="27" s="1"/>
  <c r="P35" i="27" s="1"/>
  <c r="P36" i="27" s="1"/>
  <c r="P37" i="27" s="1"/>
  <c r="P38" i="27" s="1"/>
  <c r="P39" i="27" s="1"/>
  <c r="P40" i="27" s="1"/>
  <c r="P41" i="27" s="1"/>
  <c r="P42" i="27" s="1"/>
  <c r="P43" i="27" s="1"/>
  <c r="P44" i="27" s="1"/>
  <c r="P45" i="27" s="1"/>
  <c r="P46" i="27" s="1"/>
  <c r="P47" i="27" s="1"/>
  <c r="P48" i="27" s="1"/>
  <c r="P49" i="27" s="1"/>
  <c r="P50" i="27" s="1"/>
  <c r="P51" i="27" s="1"/>
  <c r="P52" i="27" s="1"/>
  <c r="P53" i="27" s="1"/>
  <c r="P54" i="27" s="1"/>
  <c r="P55" i="27" s="1"/>
  <c r="P56" i="27" s="1"/>
  <c r="P57" i="27" s="1"/>
  <c r="P58" i="27" s="1"/>
  <c r="P59" i="27" s="1"/>
  <c r="P60" i="27" s="1"/>
  <c r="P61" i="27" s="1"/>
  <c r="P62" i="27" s="1"/>
  <c r="P63" i="27" s="1"/>
  <c r="D8" i="27"/>
  <c r="C4" i="27"/>
  <c r="C5" i="27" s="1"/>
  <c r="C15" i="26"/>
  <c r="C14" i="26"/>
  <c r="P11" i="26"/>
  <c r="P12" i="26" s="1"/>
  <c r="P13" i="26" s="1"/>
  <c r="P14" i="26" s="1"/>
  <c r="P15" i="26" s="1"/>
  <c r="P16" i="26" s="1"/>
  <c r="P17" i="26" s="1"/>
  <c r="P18" i="26" s="1"/>
  <c r="P19" i="26" s="1"/>
  <c r="P20" i="26" s="1"/>
  <c r="P21" i="26" s="1"/>
  <c r="P22" i="26" s="1"/>
  <c r="P23" i="26" s="1"/>
  <c r="P24" i="26" s="1"/>
  <c r="P25" i="26" s="1"/>
  <c r="P26" i="26" s="1"/>
  <c r="P27" i="26" s="1"/>
  <c r="P28" i="26" s="1"/>
  <c r="P29" i="26" s="1"/>
  <c r="P30" i="26" s="1"/>
  <c r="P31" i="26" s="1"/>
  <c r="P32" i="26" s="1"/>
  <c r="P33" i="26" s="1"/>
  <c r="P34" i="26" s="1"/>
  <c r="P35" i="26" s="1"/>
  <c r="P36" i="26" s="1"/>
  <c r="P37" i="26" s="1"/>
  <c r="P38" i="26" s="1"/>
  <c r="P39" i="26" s="1"/>
  <c r="P40" i="26" s="1"/>
  <c r="P41" i="26" s="1"/>
  <c r="P42" i="26" s="1"/>
  <c r="P43" i="26" s="1"/>
  <c r="P44" i="26" s="1"/>
  <c r="P45" i="26" s="1"/>
  <c r="P46" i="26" s="1"/>
  <c r="P47" i="26" s="1"/>
  <c r="P48" i="26" s="1"/>
  <c r="P49" i="26" s="1"/>
  <c r="P50" i="26" s="1"/>
  <c r="P51" i="26" s="1"/>
  <c r="P52" i="26" s="1"/>
  <c r="P53" i="26" s="1"/>
  <c r="P54" i="26" s="1"/>
  <c r="P55" i="26" s="1"/>
  <c r="P56" i="26" s="1"/>
  <c r="P57" i="26" s="1"/>
  <c r="P58" i="26" s="1"/>
  <c r="P59" i="26" s="1"/>
  <c r="P60" i="26" s="1"/>
  <c r="P61" i="26" s="1"/>
  <c r="P62" i="26" s="1"/>
  <c r="P63" i="26" s="1"/>
  <c r="P10" i="26"/>
  <c r="D8" i="26"/>
  <c r="C5" i="26"/>
  <c r="C7" i="26" s="1"/>
  <c r="D9" i="26" s="1"/>
  <c r="C10" i="26" s="1"/>
  <c r="E10" i="26" s="1"/>
  <c r="C4" i="26"/>
  <c r="C10" i="23"/>
  <c r="B10" i="23"/>
  <c r="C7" i="27" l="1"/>
  <c r="D9" i="27" s="1"/>
  <c r="C10" i="27" s="1"/>
  <c r="E10" i="27" s="1"/>
  <c r="E5" i="27"/>
  <c r="E5" i="26"/>
  <c r="C8" i="23"/>
  <c r="C11" i="23"/>
  <c r="H10" i="23"/>
  <c r="B7" i="23"/>
  <c r="B8" i="23" s="1"/>
  <c r="C23" i="23"/>
  <c r="C6" i="23"/>
  <c r="C5" i="23"/>
  <c r="C14" i="23" s="1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10" i="4"/>
  <c r="G10" i="4"/>
  <c r="F10" i="4"/>
  <c r="H9" i="4"/>
  <c r="G9" i="4"/>
  <c r="F9" i="4"/>
  <c r="H8" i="4"/>
  <c r="G8" i="4"/>
  <c r="F8" i="4"/>
  <c r="Q10" i="4"/>
  <c r="Q9" i="4"/>
  <c r="Q8" i="4"/>
  <c r="Q5" i="4"/>
  <c r="Q4" i="4"/>
  <c r="Q3" i="4"/>
  <c r="C5" i="4"/>
  <c r="C4" i="4"/>
  <c r="P4" i="4"/>
  <c r="C3" i="4"/>
  <c r="C12" i="23" l="1"/>
  <c r="C13" i="23" s="1"/>
  <c r="C16" i="23" s="1"/>
  <c r="C19" i="23" s="1"/>
  <c r="C2" i="4"/>
  <c r="G33" i="4"/>
  <c r="B4" i="4"/>
  <c r="D4" i="4" s="1"/>
  <c r="G29" i="4"/>
  <c r="G30" i="4"/>
  <c r="B3" i="4"/>
  <c r="D3" i="4" s="1"/>
  <c r="B6" i="4"/>
  <c r="C6" i="4" s="1"/>
  <c r="B7" i="4"/>
  <c r="C7" i="4" s="1"/>
  <c r="D7" i="4" s="1"/>
  <c r="P8" i="4"/>
  <c r="B8" i="4" s="1"/>
  <c r="C8" i="4" s="1"/>
  <c r="D8" i="4" s="1"/>
  <c r="P9" i="4"/>
  <c r="B9" i="4" s="1"/>
  <c r="C9" i="4" s="1"/>
  <c r="D9" i="4" s="1"/>
  <c r="P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G35" i="4"/>
  <c r="C20" i="25"/>
  <c r="C16" i="25"/>
  <c r="C17" i="25" s="1"/>
  <c r="C4" i="25"/>
  <c r="C5" i="25" s="1"/>
  <c r="C25" i="23" l="1"/>
  <c r="C21" i="23"/>
  <c r="C20" i="23"/>
  <c r="B2" i="4"/>
  <c r="F2" i="4" s="1"/>
  <c r="H4" i="4"/>
  <c r="H31" i="4"/>
  <c r="G7" i="4"/>
  <c r="F6" i="4"/>
  <c r="G3" i="4"/>
  <c r="H3" i="4"/>
  <c r="D2" i="4"/>
  <c r="H2" i="4" s="1"/>
  <c r="G2" i="4"/>
  <c r="D6" i="4"/>
  <c r="H6" i="4" s="1"/>
  <c r="G6" i="4"/>
  <c r="D10" i="4"/>
  <c r="D14" i="4"/>
  <c r="F4" i="4"/>
  <c r="H7" i="4"/>
  <c r="F3" i="4"/>
  <c r="G4" i="4"/>
  <c r="F7" i="4"/>
  <c r="C13" i="25"/>
  <c r="B5" i="4"/>
  <c r="H33" i="4"/>
  <c r="G34" i="4"/>
  <c r="C7" i="25"/>
  <c r="C8" i="25" s="1"/>
  <c r="C9" i="25" s="1"/>
  <c r="E9" i="25" s="1"/>
  <c r="E5" i="25"/>
  <c r="E17" i="25"/>
  <c r="C19" i="25"/>
  <c r="C21" i="25" s="1"/>
  <c r="E21" i="25" s="1"/>
  <c r="F5" i="4" l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6" i="23"/>
  <c r="B5" i="23"/>
  <c r="B14" i="23" s="1"/>
  <c r="B11" i="23" l="1"/>
  <c r="B12" i="23" s="1"/>
  <c r="B13" i="23" s="1"/>
  <c r="B16" i="23" s="1"/>
  <c r="B19" i="23" l="1"/>
  <c r="B25" i="23" s="1"/>
  <c r="B20" i="23" l="1"/>
  <c r="B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B19" i="4"/>
  <c r="B18" i="4"/>
  <c r="B21" i="4"/>
  <c r="C21" i="4" l="1"/>
  <c r="C19" i="4"/>
  <c r="C18" i="4"/>
  <c r="C17" i="4"/>
  <c r="D21" i="4"/>
  <c r="D18" i="4"/>
  <c r="D17" i="4"/>
  <c r="D19" i="4" l="1"/>
</calcChain>
</file>

<file path=xl/sharedStrings.xml><?xml version="1.0" encoding="utf-8"?>
<sst xmlns="http://schemas.openxmlformats.org/spreadsheetml/2006/main" count="210" uniqueCount="114">
  <si>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</si>
  <si>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</si>
  <si>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</si>
  <si>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</si>
  <si>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</si>
  <si>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</si>
  <si>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</si>
  <si>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</si>
  <si>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</si>
  <si>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</si>
  <si>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</si>
  <si>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</si>
  <si>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</si>
  <si>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</si>
  <si>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</si>
  <si>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</si>
  <si>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</si>
  <si>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</si>
  <si>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</si>
  <si>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</si>
  <si>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</si>
  <si>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</si>
  <si>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</si>
  <si>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</si>
  <si>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</si>
  <si>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</si>
  <si>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</si>
  <si>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</si>
  <si>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</si>
  <si>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</si>
  <si>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</si>
  <si>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</si>
  <si>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</si>
  <si>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</si>
  <si>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</si>
  <si>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</si>
  <si>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</si>
  <si>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</si>
  <si>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</si>
  <si>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</si>
  <si>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</si>
  <si>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</si>
  <si>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</si>
  <si>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</si>
  <si>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</si>
  <si>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</si>
  <si>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</si>
  <si>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</si>
  <si>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</si>
  <si>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</si>
  <si>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</si>
  <si>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</si>
  <si>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</si>
  <si>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</si>
  <si>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</si>
  <si>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</si>
  <si>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</si>
  <si>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</si>
  <si>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</si>
  <si>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</si>
  <si>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</si>
  <si>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</si>
  <si>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</si>
  <si>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</si>
  <si>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</si>
  <si>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</si>
  <si>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</si>
  <si>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</si>
  <si>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</si>
  <si>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</si>
  <si>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</si>
  <si>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</si>
  <si>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</si>
  <si>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</si>
  <si>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</si>
  <si>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</si>
  <si>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Reduced 10% for Large Area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</si>
  <si>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</si>
  <si>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</si>
  <si>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</si>
  <si>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</si>
  <si>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</si>
  <si>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Flat No. 812, 8th Floor, C Wing, Hiral Greens, Siddhivinayak Nagar, Pandurang Wadi, Mira Road East</t>
  </si>
  <si>
    <t>ACA</t>
  </si>
  <si>
    <t>26.07.2021</t>
  </si>
  <si>
    <t>OC  - 2012</t>
  </si>
  <si>
    <t>50 to 55 Lakh</t>
  </si>
  <si>
    <t>CA</t>
  </si>
  <si>
    <t>FB</t>
  </si>
  <si>
    <t>TMCA</t>
  </si>
  <si>
    <t>BUA</t>
  </si>
  <si>
    <t>igr-12.01.21</t>
  </si>
  <si>
    <t>igr-6.10.19</t>
  </si>
  <si>
    <t>Depreciation (100-10)X38/60</t>
  </si>
  <si>
    <t>RCC / Other Pukka</t>
  </si>
  <si>
    <t>Age in years</t>
  </si>
  <si>
    <t>Deprication %</t>
  </si>
  <si>
    <t>Floor Wise</t>
  </si>
  <si>
    <t>Half or Semi Pakka Sturucture &amp; Kaccha Structure</t>
  </si>
  <si>
    <t xml:space="preserve">decceased 15% for 3rd floor 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</si>
  <si>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</si>
  <si>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</si>
  <si>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</si>
  <si>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</si>
  <si>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</si>
  <si>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</si>
  <si>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Flat No. 12</t>
  </si>
  <si>
    <t>OC</t>
  </si>
  <si>
    <t>3rd Floor</t>
  </si>
  <si>
    <t>No lift</t>
  </si>
  <si>
    <t>Life of the building estimated</t>
  </si>
  <si>
    <t xml:space="preserve">decceased 10% for 2nd floor </t>
  </si>
  <si>
    <t>Flat No. 8</t>
  </si>
  <si>
    <t>2nd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</si>
</sst>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3" fillId="0" borderId="0" xfId="0" applyFont="1"/>
    <xf numFmtId="164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0" fillId="0" borderId="5" xfId="0" applyBorder="1"/>
    <xf numFmtId="164" fontId="6" fillId="0" borderId="0" xfId="1" applyFont="1" applyBorder="1"/>
    <xf numFmtId="164" fontId="6" fillId="2" borderId="0" xfId="1" applyFont="1" applyFill="1" applyBorder="1"/>
    <xf numFmtId="0" fontId="0" fillId="0" borderId="4" xfId="0" applyBorder="1" applyAlignment="1">
      <alignment wrapText="1"/>
    </xf>
    <xf numFmtId="164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164" fontId="6" fillId="0" borderId="0" xfId="0" applyNumberFormat="1" applyFont="1"/>
    <xf numFmtId="0" fontId="3" fillId="0" borderId="4" xfId="0" applyFont="1" applyBorder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9" xfId="0" applyFont="1" applyBorder="1"/>
    <xf numFmtId="0" fontId="10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165" fontId="0" fillId="0" borderId="9" xfId="0" applyNumberFormat="1" applyBorder="1"/>
    <xf numFmtId="165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9" xfId="1" applyFont="1" applyBorder="1"/>
    <xf numFmtId="0" fontId="2" fillId="2" borderId="4" xfId="0" applyFont="1" applyFill="1" applyBorder="1"/>
    <xf numFmtId="166" fontId="0" fillId="0" borderId="0" xfId="1" applyNumberFormat="1" applyFont="1" applyAlignment="1">
      <alignment wrapText="1"/>
    </xf>
    <xf numFmtId="166" fontId="0" fillId="0" borderId="0" xfId="1" applyNumberFormat="1" applyFont="1"/>
    <xf numFmtId="164" fontId="1" fillId="0" borderId="0" xfId="1" applyFont="1" applyAlignment="1">
      <alignment wrapText="1"/>
    </xf>
    <xf numFmtId="164" fontId="1" fillId="0" borderId="0" xfId="1" applyFont="1"/>
    <xf numFmtId="164" fontId="0" fillId="0" borderId="0" xfId="1" applyFont="1" applyAlignment="1">
      <alignment wrapText="1"/>
    </xf>
    <xf numFmtId="166" fontId="1" fillId="0" borderId="0" xfId="1" applyNumberFormat="1" applyFont="1" applyAlignment="1">
      <alignment wrapText="1"/>
    </xf>
    <xf numFmtId="166" fontId="1" fillId="3" borderId="0" xfId="1" applyNumberFormat="1" applyFont="1" applyFill="1" applyAlignment="1">
      <alignment wrapText="1"/>
    </xf>
    <xf numFmtId="166" fontId="1" fillId="0" borderId="0" xfId="1" applyNumberFormat="1" applyFont="1"/>
    <xf numFmtId="166" fontId="2" fillId="0" borderId="0" xfId="1" applyNumberFormat="1" applyFont="1" applyAlignment="1"/>
    <xf numFmtId="166" fontId="2" fillId="0" borderId="0" xfId="1" applyNumberFormat="1" applyFont="1"/>
    <xf numFmtId="166" fontId="0" fillId="0" borderId="9" xfId="1" applyNumberFormat="1" applyFont="1" applyBorder="1"/>
    <xf numFmtId="166" fontId="2" fillId="0" borderId="9" xfId="1" applyNumberFormat="1" applyFont="1" applyBorder="1"/>
    <xf numFmtId="0" fontId="0" fillId="0" borderId="0" xfId="0" applyAlignment="1">
      <alignment horizontal="center"/>
    </xf>
    <xf numFmtId="164" fontId="4" fillId="0" borderId="9" xfId="1" applyFont="1" applyBorder="1"/>
    <xf numFmtId="0" fontId="11" fillId="0" borderId="12" xfId="0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0" fontId="0" fillId="0" borderId="14" xfId="0" applyBorder="1"/>
    <xf numFmtId="0" fontId="11" fillId="0" borderId="14" xfId="0" applyFont="1" applyBorder="1" applyAlignment="1">
      <alignment wrapText="1"/>
    </xf>
    <xf numFmtId="0" fontId="0" fillId="0" borderId="15" xfId="0" applyBorder="1"/>
    <xf numFmtId="0" fontId="11" fillId="0" borderId="10" xfId="0" applyFont="1" applyBorder="1"/>
    <xf numFmtId="0" fontId="0" fillId="0" borderId="16" xfId="0" applyBorder="1"/>
    <xf numFmtId="0" fontId="0" fillId="0" borderId="11" xfId="0" applyBorder="1"/>
    <xf numFmtId="0" fontId="11" fillId="0" borderId="17" xfId="0" applyFont="1" applyBorder="1" applyAlignment="1">
      <alignment horizontal="center" wrapText="1"/>
    </xf>
    <xf numFmtId="0" fontId="11" fillId="0" borderId="18" xfId="0" applyFont="1" applyBorder="1" applyAlignment="1">
      <alignment horizontal="center" wrapText="1"/>
    </xf>
    <xf numFmtId="0" fontId="0" fillId="0" borderId="19" xfId="0" applyBorder="1"/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11" fillId="0" borderId="12" xfId="0" applyFont="1" applyBorder="1" applyAlignment="1">
      <alignment wrapText="1"/>
    </xf>
    <xf numFmtId="0" fontId="0" fillId="0" borderId="21" xfId="0" applyBorder="1"/>
    <xf numFmtId="164" fontId="4" fillId="2" borderId="9" xfId="1" applyFont="1" applyFill="1" applyBorder="1"/>
    <xf numFmtId="0" fontId="0" fillId="0" borderId="20" xfId="0" applyBorder="1"/>
    <xf numFmtId="0" fontId="11" fillId="0" borderId="17" xfId="0" applyFont="1" applyBorder="1" applyAlignment="1">
      <alignment horizontal="right" wrapText="1"/>
    </xf>
    <xf numFmtId="0" fontId="2" fillId="0" borderId="19" xfId="0" applyFont="1" applyBorder="1"/>
    <xf numFmtId="0" fontId="2" fillId="0" borderId="20" xfId="0" applyFont="1" applyBorder="1"/>
    <xf numFmtId="9" fontId="4" fillId="0" borderId="9" xfId="1" applyNumberFormat="1" applyFont="1" applyBorder="1"/>
    <xf numFmtId="0" fontId="0" fillId="0" borderId="19" xfId="0" quotePrefix="1" applyBorder="1"/>
    <xf numFmtId="9" fontId="0" fillId="0" borderId="20" xfId="0" applyNumberFormat="1" applyBorder="1"/>
    <xf numFmtId="17" fontId="0" fillId="0" borderId="19" xfId="0" quotePrefix="1" applyNumberFormat="1" applyBorder="1"/>
    <xf numFmtId="164" fontId="4" fillId="0" borderId="0" xfId="1" applyFont="1" applyBorder="1"/>
    <xf numFmtId="0" fontId="8" fillId="0" borderId="0" xfId="0" applyFont="1" applyAlignment="1">
      <alignment vertical="top" wrapText="1"/>
    </xf>
    <xf numFmtId="0" fontId="0" fillId="0" borderId="22" xfId="0" applyBorder="1"/>
    <xf numFmtId="9" fontId="0" fillId="0" borderId="23" xfId="0" applyNumberFormat="1" applyBorder="1"/>
    <xf numFmtId="0" fontId="2" fillId="2" borderId="9" xfId="1" applyNumberFormat="1" applyFont="1" applyFill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2" fillId="0" borderId="9" xfId="0" applyFont="1" applyBorder="1"/>
    <xf numFmtId="0" fontId="11" fillId="0" borderId="28" xfId="0" applyFont="1" applyBorder="1" applyAlignment="1">
      <alignment horizontal="center" wrapText="1"/>
    </xf>
    <xf numFmtId="0" fontId="0" fillId="0" borderId="29" xfId="0" applyBorder="1" applyAlignment="1">
      <alignment horizontal="center"/>
    </xf>
    <xf numFmtId="0" fontId="11" fillId="0" borderId="0" xfId="0" applyFont="1" applyAlignment="1">
      <alignment horizontal="right" wrapText="1"/>
    </xf>
    <xf numFmtId="0" fontId="9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1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86949</xdr:colOff>
      <xdr:row>15</xdr:row>
      <xdr:rowOff>182217</xdr:rowOff>
    </xdr:from>
    <xdr:to>
      <xdr:col>3</xdr:col>
      <xdr:colOff>104776</xdr:colOff>
      <xdr:row>28</xdr:row>
      <xdr:rowOff>187285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FCDB4-1DB5-45E6-B899-11E1B652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799" y="3525492"/>
          <a:ext cx="3761152" cy="2605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78666</xdr:colOff>
      <xdr:row>16</xdr:row>
      <xdr:rowOff>24848</xdr:rowOff>
    </xdr:from>
    <xdr:to>
      <xdr:col>3</xdr:col>
      <xdr:colOff>114300</xdr:colOff>
      <xdr:row>27</xdr:row>
      <xdr:rowOff>75884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013968-9569-47C5-9A4B-6CE4EF446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516" y="3568148"/>
          <a:ext cx="3778959" cy="22513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57</xdr:row>
      <xdr:rowOff>113014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A891B4-6FB9-ED18-9156-47EEC4312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56</xdr:row>
      <xdr:rowOff>44434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284EF4-4A0E-14E4-BC47-B21E9A3A7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57</xdr:row>
      <xdr:rowOff>44434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60781D-C4B9-CB26-CD52-639A8233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288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58</xdr:row>
      <xdr:rowOff>181594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38CBB-B8F1-2F0E-924A-D3140F9C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288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" sqref="C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6" t="s">
        <v>75</v>
      </c>
      <c r="C3" s="47">
        <v>76000</v>
      </c>
      <c r="D3" s="36"/>
      <c r="E3" s="36"/>
      <c r="F3" s="36"/>
      <c r="H3" s="50" t="s">
        <v>36</v>
      </c>
      <c r="I3" s="50"/>
      <c r="J3" s="50" t="s">
        <v>37</v>
      </c>
      <c r="K3" s="50" t="s">
        <v>38</v>
      </c>
      <c r="L3" s="50" t="s">
        <v>39</v>
      </c>
    </row>
    <row r="4" spans="2:12" x14ac:dyDescent="0.25">
      <c r="B4" s="36" t="s">
        <v>76</v>
      </c>
      <c r="C4" s="47">
        <f>C3*5%</f>
        <v>3800</v>
      </c>
      <c r="D4" s="36"/>
      <c r="E4" s="36"/>
      <c r="F4" s="36"/>
      <c r="H4" s="51" t="s">
        <v>40</v>
      </c>
      <c r="I4" s="36" t="s">
        <v>41</v>
      </c>
      <c r="J4" s="36" t="s">
        <v>42</v>
      </c>
      <c r="K4" s="36">
        <v>2554.8123374210331</v>
      </c>
      <c r="L4" s="36">
        <v>2248.2348569305091</v>
      </c>
    </row>
    <row r="5" spans="2:12" x14ac:dyDescent="0.25">
      <c r="B5" s="36" t="s">
        <v>77</v>
      </c>
      <c r="C5" s="52">
        <f>C3+C4</f>
        <v>79800</v>
      </c>
      <c r="D5" s="53" t="s">
        <v>61</v>
      </c>
      <c r="E5" s="54">
        <f>C5/10.764</f>
        <v>7413.6008918617617</v>
      </c>
      <c r="F5" s="53" t="s">
        <v>62</v>
      </c>
      <c r="H5" s="55" t="s">
        <v>43</v>
      </c>
      <c r="I5" s="51">
        <v>0.95</v>
      </c>
      <c r="J5" s="36"/>
      <c r="K5" s="36" t="s">
        <v>44</v>
      </c>
      <c r="L5" s="36" t="s">
        <v>41</v>
      </c>
    </row>
    <row r="6" spans="2:12" x14ac:dyDescent="0.25">
      <c r="B6" s="36" t="s">
        <v>78</v>
      </c>
      <c r="C6" s="47">
        <v>29400</v>
      </c>
      <c r="D6" s="36"/>
      <c r="E6" s="36"/>
      <c r="F6" s="36"/>
      <c r="H6" s="56" t="s">
        <v>45</v>
      </c>
      <c r="I6" s="51">
        <v>0.9</v>
      </c>
      <c r="J6" s="36" t="s">
        <v>46</v>
      </c>
      <c r="K6" s="36" t="s">
        <v>47</v>
      </c>
      <c r="L6" s="36" t="s">
        <v>48</v>
      </c>
    </row>
    <row r="7" spans="2:12" x14ac:dyDescent="0.25">
      <c r="B7" s="36" t="s">
        <v>79</v>
      </c>
      <c r="C7" s="47">
        <f>C5-C6</f>
        <v>50400</v>
      </c>
      <c r="D7" s="36"/>
      <c r="E7" s="36"/>
      <c r="F7" s="36"/>
      <c r="H7" s="55" t="s">
        <v>49</v>
      </c>
      <c r="I7" s="51">
        <v>0.8</v>
      </c>
      <c r="J7" s="36"/>
      <c r="K7" s="55" t="s">
        <v>45</v>
      </c>
      <c r="L7" s="51">
        <v>0.05</v>
      </c>
    </row>
    <row r="8" spans="2:12" ht="30" x14ac:dyDescent="0.25">
      <c r="B8" s="57" t="s">
        <v>80</v>
      </c>
      <c r="C8" s="47">
        <f>C7*80%</f>
        <v>40320</v>
      </c>
      <c r="D8" s="36"/>
      <c r="E8" s="36"/>
      <c r="F8" s="36"/>
      <c r="H8" s="55" t="s">
        <v>50</v>
      </c>
      <c r="I8" s="51">
        <v>0.7</v>
      </c>
      <c r="J8" s="36"/>
      <c r="K8" s="58" t="s">
        <v>51</v>
      </c>
      <c r="L8" s="51">
        <v>0.1</v>
      </c>
    </row>
    <row r="9" spans="2:12" x14ac:dyDescent="0.25">
      <c r="B9" s="36" t="s">
        <v>81</v>
      </c>
      <c r="C9" s="52">
        <f>C6+C8</f>
        <v>69720</v>
      </c>
      <c r="D9" s="53" t="s">
        <v>61</v>
      </c>
      <c r="E9" s="54">
        <f>C9/10.764</f>
        <v>6477.1460423634344</v>
      </c>
      <c r="F9" s="53" t="s">
        <v>62</v>
      </c>
      <c r="H9" s="55" t="s">
        <v>52</v>
      </c>
      <c r="I9" s="51">
        <v>0.6</v>
      </c>
      <c r="J9" s="36"/>
      <c r="K9" s="36" t="s">
        <v>53</v>
      </c>
      <c r="L9" s="51">
        <v>0.15</v>
      </c>
    </row>
    <row r="10" spans="2:12" x14ac:dyDescent="0.25">
      <c r="C10" s="59"/>
      <c r="H10" s="36" t="s">
        <v>54</v>
      </c>
      <c r="I10" s="51">
        <v>0.5</v>
      </c>
      <c r="J10" s="36"/>
      <c r="K10" s="36" t="s">
        <v>55</v>
      </c>
      <c r="L10" s="51">
        <v>0.2</v>
      </c>
    </row>
    <row r="11" spans="2:12" x14ac:dyDescent="0.25">
      <c r="B11" s="42" t="s">
        <v>67</v>
      </c>
      <c r="C11" s="61">
        <f>Calculation!D7</f>
        <v>2024</v>
      </c>
      <c r="H11" s="36" t="s">
        <v>56</v>
      </c>
      <c r="I11" s="51">
        <v>0.4</v>
      </c>
      <c r="J11" s="36"/>
      <c r="K11" s="36"/>
      <c r="L11" s="36"/>
    </row>
    <row r="12" spans="2:12" x14ac:dyDescent="0.25">
      <c r="B12" s="42" t="s">
        <v>68</v>
      </c>
      <c r="C12" s="61">
        <f>Calculation!D8</f>
        <v>1986</v>
      </c>
      <c r="D12" s="60"/>
      <c r="H12" s="36" t="s">
        <v>57</v>
      </c>
      <c r="I12" s="51">
        <v>0.3</v>
      </c>
      <c r="J12" s="36"/>
      <c r="K12" s="36"/>
      <c r="L12" s="36"/>
    </row>
    <row r="13" spans="2:12" x14ac:dyDescent="0.25">
      <c r="B13" s="42" t="s">
        <v>69</v>
      </c>
      <c r="C13" s="61">
        <f>C11-C12</f>
        <v>38</v>
      </c>
    </row>
    <row r="15" spans="2:12" x14ac:dyDescent="0.25">
      <c r="B15" s="36" t="s">
        <v>58</v>
      </c>
      <c r="C15" s="47">
        <v>93700</v>
      </c>
      <c r="D15" s="36"/>
      <c r="E15" s="36"/>
      <c r="F15" s="36"/>
    </row>
    <row r="16" spans="2:12" x14ac:dyDescent="0.25">
      <c r="B16" s="36" t="s">
        <v>59</v>
      </c>
      <c r="C16" s="47">
        <f>C15*5%</f>
        <v>4685</v>
      </c>
      <c r="D16" s="36"/>
      <c r="E16" s="36"/>
      <c r="F16" s="36"/>
    </row>
    <row r="17" spans="2:6" x14ac:dyDescent="0.25">
      <c r="B17" s="36" t="s">
        <v>60</v>
      </c>
      <c r="C17" s="52">
        <f>C15+C16</f>
        <v>98385</v>
      </c>
      <c r="D17" s="53" t="s">
        <v>61</v>
      </c>
      <c r="E17" s="54">
        <f>C17/10.764</f>
        <v>9140.1895206243044</v>
      </c>
      <c r="F17" s="53" t="s">
        <v>62</v>
      </c>
    </row>
    <row r="18" spans="2:6" x14ac:dyDescent="0.25">
      <c r="B18" s="36" t="s">
        <v>64</v>
      </c>
      <c r="C18" s="47">
        <v>26620</v>
      </c>
      <c r="D18" s="36"/>
      <c r="E18" s="36"/>
      <c r="F18" s="36"/>
    </row>
    <row r="19" spans="2:6" x14ac:dyDescent="0.25">
      <c r="B19" s="36" t="s">
        <v>65</v>
      </c>
      <c r="C19" s="47">
        <f>C17-C18</f>
        <v>71765</v>
      </c>
      <c r="D19" s="36"/>
      <c r="E19" s="36"/>
      <c r="F19" s="36"/>
    </row>
    <row r="20" spans="2:6" ht="45" x14ac:dyDescent="0.25">
      <c r="B20" s="57" t="s">
        <v>66</v>
      </c>
      <c r="C20" s="47">
        <f>C18*80%</f>
        <v>21296</v>
      </c>
      <c r="D20" s="36"/>
      <c r="E20" s="36"/>
      <c r="F20" s="36"/>
    </row>
    <row r="21" spans="2:6" x14ac:dyDescent="0.25">
      <c r="B21" s="36" t="s">
        <v>63</v>
      </c>
      <c r="C21" s="52">
        <f>C19+C20</f>
        <v>93061</v>
      </c>
      <c r="D21" s="53" t="s">
        <v>61</v>
      </c>
      <c r="E21" s="54">
        <f>C21/10.764</f>
        <v>8645.5778520995918</v>
      </c>
      <c r="F21" s="53" t="s">
        <v>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"/>
  <sheetViews>
    <sheetView zoomScaleNormal="100" workbookViewId="0">
      <selection activeCell="A2" sqref="A2"/>
    </sheetView>
  </sheetViews>
  <sheetFormatPr defaultRowHeight="15" x14ac:dyDescent="0.25"/>
  <sheetData>
    <row r="4" ht="28.9" customHeight="1" x14ac:dyDescent="0.25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33" workbookViewId="0">
      <selection activeCell="B4" sqref="B4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34" workbookViewId="0">
      <selection activeCell="A56" sqref="A56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J19" sqref="G19:J29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17" sqref="A2:D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3" t="s">
        <v>28</v>
      </c>
      <c r="B1" s="33" t="s">
        <v>29</v>
      </c>
      <c r="C1" s="33" t="s">
        <v>30</v>
      </c>
      <c r="D1" s="33" t="s">
        <v>29</v>
      </c>
      <c r="E1" s="34" t="s">
        <v>31</v>
      </c>
      <c r="F1" s="34" t="s">
        <v>32</v>
      </c>
      <c r="G1" s="34" t="s">
        <v>33</v>
      </c>
      <c r="H1" s="34" t="s">
        <v>33</v>
      </c>
      <c r="I1" s="35" t="s">
        <v>34</v>
      </c>
      <c r="J1" s="35" t="s">
        <v>35</v>
      </c>
      <c r="K1" s="116"/>
      <c r="L1" s="116"/>
      <c r="M1" s="116"/>
      <c r="N1" s="116"/>
      <c r="O1" s="116"/>
      <c r="P1" s="116"/>
      <c r="Q1" s="116"/>
      <c r="R1" s="116"/>
    </row>
    <row r="2" spans="1:23" ht="16.5" x14ac:dyDescent="0.3">
      <c r="A2" s="33">
        <v>0</v>
      </c>
      <c r="B2" s="33">
        <v>0</v>
      </c>
      <c r="C2" s="33">
        <v>0</v>
      </c>
      <c r="D2" s="33">
        <v>0</v>
      </c>
      <c r="E2" s="34">
        <f t="shared" ref="E2:I23" si="0">B2/12</f>
        <v>0</v>
      </c>
      <c r="F2" s="34">
        <f t="shared" ref="F2:F30" si="1">D2/12</f>
        <v>0</v>
      </c>
      <c r="G2" s="34">
        <f t="shared" ref="G2:G30" si="2">A2+E2</f>
        <v>0</v>
      </c>
      <c r="H2" s="34">
        <f t="shared" ref="H2:H30" si="3">C2+F2</f>
        <v>0</v>
      </c>
      <c r="I2" s="35">
        <f t="shared" ref="I2:I22" si="4">G2*H2</f>
        <v>0</v>
      </c>
      <c r="J2" s="35">
        <f>I2</f>
        <v>0</v>
      </c>
      <c r="K2" s="36"/>
      <c r="L2" s="36"/>
      <c r="M2" s="36"/>
      <c r="N2" s="37"/>
      <c r="O2" s="36"/>
      <c r="P2" s="36"/>
      <c r="Q2" s="36"/>
      <c r="R2" s="36"/>
      <c r="S2" t="s">
        <v>36</v>
      </c>
      <c r="U2" t="s">
        <v>37</v>
      </c>
      <c r="V2" t="s">
        <v>38</v>
      </c>
      <c r="W2" t="s">
        <v>39</v>
      </c>
    </row>
    <row r="3" spans="1:23" ht="16.5" x14ac:dyDescent="0.3">
      <c r="A3" s="33">
        <v>0</v>
      </c>
      <c r="B3" s="33">
        <v>0</v>
      </c>
      <c r="C3" s="33">
        <v>0</v>
      </c>
      <c r="D3" s="33">
        <v>0</v>
      </c>
      <c r="E3" s="34">
        <f t="shared" si="0"/>
        <v>0</v>
      </c>
      <c r="F3" s="34">
        <f t="shared" si="1"/>
        <v>0</v>
      </c>
      <c r="G3" s="34">
        <f t="shared" si="2"/>
        <v>0</v>
      </c>
      <c r="H3" s="34">
        <f t="shared" si="3"/>
        <v>0</v>
      </c>
      <c r="I3" s="35">
        <f t="shared" si="4"/>
        <v>0</v>
      </c>
      <c r="J3" s="35">
        <f>J2+I3</f>
        <v>0</v>
      </c>
      <c r="K3" s="36"/>
      <c r="L3" s="36"/>
      <c r="M3" s="36"/>
      <c r="N3" s="37"/>
      <c r="O3" s="36"/>
      <c r="P3" s="36"/>
      <c r="Q3" s="36"/>
      <c r="R3" s="36"/>
      <c r="S3" s="31" t="s">
        <v>40</v>
      </c>
      <c r="T3" t="s">
        <v>41</v>
      </c>
      <c r="U3" t="s">
        <v>42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3">
        <v>0</v>
      </c>
      <c r="B4" s="33">
        <v>0</v>
      </c>
      <c r="C4" s="33">
        <v>0</v>
      </c>
      <c r="D4" s="33">
        <v>0</v>
      </c>
      <c r="E4" s="34">
        <f t="shared" si="0"/>
        <v>0</v>
      </c>
      <c r="F4" s="34">
        <f t="shared" si="1"/>
        <v>0</v>
      </c>
      <c r="G4" s="34">
        <f t="shared" si="2"/>
        <v>0</v>
      </c>
      <c r="H4" s="34">
        <f t="shared" si="3"/>
        <v>0</v>
      </c>
      <c r="I4" s="35">
        <f t="shared" si="4"/>
        <v>0</v>
      </c>
      <c r="J4" s="35">
        <f t="shared" ref="J4:J30" si="5">J3+I4</f>
        <v>0</v>
      </c>
      <c r="K4" s="36"/>
      <c r="L4" s="36"/>
      <c r="M4" s="36"/>
      <c r="N4" s="36"/>
      <c r="O4" s="36"/>
      <c r="P4" s="36"/>
      <c r="Q4" s="36"/>
      <c r="R4" s="36"/>
      <c r="S4" s="38" t="s">
        <v>43</v>
      </c>
      <c r="T4" s="31">
        <v>0.95</v>
      </c>
      <c r="V4" t="s">
        <v>44</v>
      </c>
      <c r="W4" t="s">
        <v>41</v>
      </c>
    </row>
    <row r="5" spans="1:23" ht="16.5" x14ac:dyDescent="0.3">
      <c r="A5" s="33">
        <v>0</v>
      </c>
      <c r="B5" s="33">
        <v>0</v>
      </c>
      <c r="C5" s="33">
        <v>0</v>
      </c>
      <c r="D5" s="33">
        <v>0</v>
      </c>
      <c r="E5" s="34">
        <f t="shared" si="0"/>
        <v>0</v>
      </c>
      <c r="F5" s="34">
        <f t="shared" si="1"/>
        <v>0</v>
      </c>
      <c r="G5" s="34">
        <f t="shared" si="2"/>
        <v>0</v>
      </c>
      <c r="H5" s="34">
        <f t="shared" si="3"/>
        <v>0</v>
      </c>
      <c r="I5" s="35">
        <f t="shared" si="4"/>
        <v>0</v>
      </c>
      <c r="J5" s="35">
        <f t="shared" si="5"/>
        <v>0</v>
      </c>
      <c r="K5" s="36"/>
      <c r="L5" s="36"/>
      <c r="M5" s="36"/>
      <c r="N5" s="36">
        <f t="shared" ref="N5:N11" si="6">L5*M5</f>
        <v>0</v>
      </c>
      <c r="O5" s="36"/>
      <c r="P5" s="36"/>
      <c r="Q5" s="36"/>
      <c r="R5" s="37"/>
      <c r="S5" s="39" t="s">
        <v>45</v>
      </c>
      <c r="T5" s="31">
        <v>0.9</v>
      </c>
      <c r="U5" t="s">
        <v>46</v>
      </c>
      <c r="V5" t="s">
        <v>47</v>
      </c>
      <c r="W5" t="s">
        <v>48</v>
      </c>
    </row>
    <row r="6" spans="1:23" ht="16.5" x14ac:dyDescent="0.3">
      <c r="A6" s="33">
        <v>0</v>
      </c>
      <c r="B6" s="33">
        <v>0</v>
      </c>
      <c r="C6" s="33">
        <v>0</v>
      </c>
      <c r="D6" s="33">
        <v>0</v>
      </c>
      <c r="E6" s="34">
        <f t="shared" si="0"/>
        <v>0</v>
      </c>
      <c r="F6" s="34">
        <f t="shared" si="1"/>
        <v>0</v>
      </c>
      <c r="G6" s="34">
        <f t="shared" si="2"/>
        <v>0</v>
      </c>
      <c r="H6" s="34">
        <f t="shared" si="3"/>
        <v>0</v>
      </c>
      <c r="I6" s="35">
        <f t="shared" si="4"/>
        <v>0</v>
      </c>
      <c r="J6" s="35">
        <f t="shared" si="5"/>
        <v>0</v>
      </c>
      <c r="K6" s="36"/>
      <c r="L6" s="36"/>
      <c r="M6" s="36"/>
      <c r="N6" s="36">
        <f t="shared" si="6"/>
        <v>0</v>
      </c>
      <c r="O6" s="36"/>
      <c r="P6" s="36"/>
      <c r="Q6" s="36"/>
      <c r="R6" s="37"/>
      <c r="S6" s="38" t="s">
        <v>49</v>
      </c>
      <c r="T6" s="31">
        <v>0.8</v>
      </c>
      <c r="V6" s="38" t="s">
        <v>45</v>
      </c>
      <c r="W6" s="31">
        <v>0.05</v>
      </c>
    </row>
    <row r="7" spans="1:23" ht="16.5" x14ac:dyDescent="0.3">
      <c r="A7" s="33">
        <v>0</v>
      </c>
      <c r="B7" s="33">
        <v>0</v>
      </c>
      <c r="C7" s="33">
        <v>0</v>
      </c>
      <c r="D7" s="33">
        <v>0</v>
      </c>
      <c r="E7" s="34">
        <f t="shared" si="0"/>
        <v>0</v>
      </c>
      <c r="F7" s="34">
        <f t="shared" si="1"/>
        <v>0</v>
      </c>
      <c r="G7" s="34">
        <f t="shared" si="2"/>
        <v>0</v>
      </c>
      <c r="H7" s="34">
        <f t="shared" si="3"/>
        <v>0</v>
      </c>
      <c r="I7" s="35">
        <f t="shared" si="4"/>
        <v>0</v>
      </c>
      <c r="J7" s="35">
        <f t="shared" si="5"/>
        <v>0</v>
      </c>
      <c r="K7" s="36"/>
      <c r="L7" s="36"/>
      <c r="M7" s="36"/>
      <c r="N7" s="36">
        <f t="shared" si="6"/>
        <v>0</v>
      </c>
      <c r="O7" s="36"/>
      <c r="P7" s="36"/>
      <c r="Q7" s="36"/>
      <c r="R7" s="37"/>
      <c r="S7" s="38" t="s">
        <v>50</v>
      </c>
      <c r="T7" s="31">
        <v>0.7</v>
      </c>
      <c r="V7" s="40" t="s">
        <v>51</v>
      </c>
      <c r="W7" s="31">
        <v>0.1</v>
      </c>
    </row>
    <row r="8" spans="1:23" ht="16.5" x14ac:dyDescent="0.3">
      <c r="A8" s="33">
        <v>0</v>
      </c>
      <c r="B8" s="33">
        <v>0</v>
      </c>
      <c r="C8" s="33">
        <v>0</v>
      </c>
      <c r="D8" s="33">
        <v>0</v>
      </c>
      <c r="E8" s="34">
        <f t="shared" si="0"/>
        <v>0</v>
      </c>
      <c r="F8" s="34">
        <f t="shared" si="1"/>
        <v>0</v>
      </c>
      <c r="G8" s="34">
        <f t="shared" si="2"/>
        <v>0</v>
      </c>
      <c r="H8" s="34">
        <f t="shared" si="3"/>
        <v>0</v>
      </c>
      <c r="I8" s="35">
        <f t="shared" si="4"/>
        <v>0</v>
      </c>
      <c r="J8" s="35">
        <f t="shared" si="5"/>
        <v>0</v>
      </c>
      <c r="K8" s="36"/>
      <c r="L8" s="36"/>
      <c r="M8" s="36"/>
      <c r="N8" s="36">
        <f t="shared" si="6"/>
        <v>0</v>
      </c>
      <c r="O8" s="36"/>
      <c r="P8" s="36"/>
      <c r="Q8" s="36"/>
      <c r="R8" s="37"/>
      <c r="S8" s="38" t="s">
        <v>52</v>
      </c>
      <c r="T8" s="31">
        <v>0.6</v>
      </c>
      <c r="V8" t="s">
        <v>53</v>
      </c>
      <c r="W8" s="31">
        <v>0.15</v>
      </c>
    </row>
    <row r="9" spans="1:23" ht="16.5" x14ac:dyDescent="0.3">
      <c r="A9" s="33">
        <v>0</v>
      </c>
      <c r="B9" s="33">
        <v>0</v>
      </c>
      <c r="C9" s="33">
        <v>0</v>
      </c>
      <c r="D9" s="33">
        <v>0</v>
      </c>
      <c r="E9" s="34">
        <f t="shared" si="0"/>
        <v>0</v>
      </c>
      <c r="F9" s="34">
        <f t="shared" si="1"/>
        <v>0</v>
      </c>
      <c r="G9" s="34">
        <f t="shared" si="2"/>
        <v>0</v>
      </c>
      <c r="H9" s="34">
        <f t="shared" si="3"/>
        <v>0</v>
      </c>
      <c r="I9" s="35">
        <f t="shared" si="4"/>
        <v>0</v>
      </c>
      <c r="J9" s="35">
        <f t="shared" si="5"/>
        <v>0</v>
      </c>
      <c r="K9" s="36"/>
      <c r="L9" s="36"/>
      <c r="M9" s="36"/>
      <c r="N9" s="36">
        <f t="shared" si="6"/>
        <v>0</v>
      </c>
      <c r="O9" s="36"/>
      <c r="P9" s="36"/>
      <c r="Q9" s="36"/>
      <c r="R9" s="37"/>
      <c r="S9" t="s">
        <v>54</v>
      </c>
      <c r="T9" s="31">
        <v>0.5</v>
      </c>
      <c r="V9" t="s">
        <v>55</v>
      </c>
      <c r="W9" s="31">
        <v>0.2</v>
      </c>
    </row>
    <row r="10" spans="1:23" ht="16.5" x14ac:dyDescent="0.3">
      <c r="A10" s="33">
        <v>0</v>
      </c>
      <c r="B10" s="33">
        <v>0</v>
      </c>
      <c r="C10" s="33">
        <v>0</v>
      </c>
      <c r="D10" s="33">
        <v>0</v>
      </c>
      <c r="E10" s="34">
        <f t="shared" si="0"/>
        <v>0</v>
      </c>
      <c r="F10" s="34">
        <f t="shared" si="1"/>
        <v>0</v>
      </c>
      <c r="G10" s="34">
        <f t="shared" si="2"/>
        <v>0</v>
      </c>
      <c r="H10" s="34">
        <f t="shared" si="3"/>
        <v>0</v>
      </c>
      <c r="I10" s="35">
        <f t="shared" si="4"/>
        <v>0</v>
      </c>
      <c r="J10" s="35">
        <f t="shared" si="5"/>
        <v>0</v>
      </c>
      <c r="K10" s="36"/>
      <c r="L10" s="36"/>
      <c r="M10" s="36"/>
      <c r="N10" s="36">
        <f t="shared" si="6"/>
        <v>0</v>
      </c>
      <c r="O10" s="36"/>
      <c r="P10" s="36"/>
      <c r="Q10" s="36"/>
      <c r="R10" s="37"/>
      <c r="S10" t="s">
        <v>56</v>
      </c>
      <c r="T10" s="31">
        <v>0.4</v>
      </c>
    </row>
    <row r="11" spans="1:23" ht="16.5" x14ac:dyDescent="0.3">
      <c r="A11" s="33">
        <v>0</v>
      </c>
      <c r="B11" s="33">
        <v>0</v>
      </c>
      <c r="C11" s="33">
        <v>0</v>
      </c>
      <c r="D11" s="33">
        <v>0</v>
      </c>
      <c r="E11" s="34">
        <f t="shared" si="0"/>
        <v>0</v>
      </c>
      <c r="F11" s="34">
        <f t="shared" si="1"/>
        <v>0</v>
      </c>
      <c r="G11" s="34">
        <f t="shared" si="2"/>
        <v>0</v>
      </c>
      <c r="H11" s="34">
        <f t="shared" si="3"/>
        <v>0</v>
      </c>
      <c r="I11" s="35">
        <f t="shared" si="4"/>
        <v>0</v>
      </c>
      <c r="J11" s="35">
        <f t="shared" si="5"/>
        <v>0</v>
      </c>
      <c r="K11" s="36"/>
      <c r="L11" s="36"/>
      <c r="M11" s="36"/>
      <c r="N11" s="36">
        <f t="shared" si="6"/>
        <v>0</v>
      </c>
      <c r="O11" s="36"/>
      <c r="P11" s="36"/>
      <c r="Q11" s="36"/>
      <c r="R11" s="37"/>
      <c r="T11" s="31"/>
    </row>
    <row r="12" spans="1:23" ht="16.5" x14ac:dyDescent="0.3">
      <c r="A12" s="33">
        <v>0</v>
      </c>
      <c r="B12" s="33">
        <v>0</v>
      </c>
      <c r="C12" s="33">
        <v>0</v>
      </c>
      <c r="D12" s="33">
        <v>0</v>
      </c>
      <c r="E12" s="34">
        <f t="shared" si="0"/>
        <v>0</v>
      </c>
      <c r="F12" s="34">
        <f t="shared" si="1"/>
        <v>0</v>
      </c>
      <c r="G12" s="34">
        <f t="shared" si="2"/>
        <v>0</v>
      </c>
      <c r="H12" s="34">
        <f t="shared" si="3"/>
        <v>0</v>
      </c>
      <c r="I12" s="41">
        <f t="shared" si="4"/>
        <v>0</v>
      </c>
      <c r="J12" s="35">
        <f>J11+I12</f>
        <v>0</v>
      </c>
      <c r="K12" s="36"/>
      <c r="L12" s="36"/>
      <c r="M12" s="36"/>
      <c r="N12" s="42">
        <f>SUM(N5:N11)</f>
        <v>0</v>
      </c>
      <c r="O12" s="36"/>
      <c r="P12" s="36"/>
      <c r="Q12" s="36"/>
      <c r="R12" s="37"/>
      <c r="S12" t="s">
        <v>57</v>
      </c>
      <c r="T12" s="31">
        <v>0.3</v>
      </c>
    </row>
    <row r="13" spans="1:23" ht="16.5" x14ac:dyDescent="0.3">
      <c r="A13" s="33">
        <v>0</v>
      </c>
      <c r="B13" s="33">
        <v>0</v>
      </c>
      <c r="C13" s="33">
        <v>0</v>
      </c>
      <c r="D13" s="33">
        <v>0</v>
      </c>
      <c r="E13" s="34">
        <f t="shared" si="0"/>
        <v>0</v>
      </c>
      <c r="F13" s="34">
        <f t="shared" si="1"/>
        <v>0</v>
      </c>
      <c r="G13" s="34">
        <f t="shared" si="2"/>
        <v>0</v>
      </c>
      <c r="H13" s="34">
        <f t="shared" si="3"/>
        <v>0</v>
      </c>
      <c r="I13" s="35">
        <f t="shared" si="4"/>
        <v>0</v>
      </c>
      <c r="J13" s="35">
        <f t="shared" si="5"/>
        <v>0</v>
      </c>
      <c r="K13" s="36"/>
      <c r="L13" s="36"/>
      <c r="M13" s="36"/>
      <c r="N13" s="36"/>
      <c r="O13" s="36"/>
      <c r="P13" s="36"/>
      <c r="Q13" s="36"/>
      <c r="R13" s="37"/>
    </row>
    <row r="14" spans="1:23" ht="16.5" x14ac:dyDescent="0.3">
      <c r="A14" s="33">
        <v>0</v>
      </c>
      <c r="B14" s="33">
        <v>0</v>
      </c>
      <c r="C14" s="33">
        <v>0</v>
      </c>
      <c r="D14" s="33">
        <v>0</v>
      </c>
      <c r="E14" s="34">
        <f t="shared" si="0"/>
        <v>0</v>
      </c>
      <c r="F14" s="34">
        <f t="shared" si="1"/>
        <v>0</v>
      </c>
      <c r="G14" s="34">
        <f t="shared" si="2"/>
        <v>0</v>
      </c>
      <c r="H14" s="34">
        <f t="shared" si="3"/>
        <v>0</v>
      </c>
      <c r="I14" s="35">
        <f t="shared" si="4"/>
        <v>0</v>
      </c>
      <c r="J14" s="35">
        <f t="shared" si="5"/>
        <v>0</v>
      </c>
      <c r="K14" s="36"/>
      <c r="L14" s="36"/>
      <c r="M14" s="36"/>
      <c r="N14" s="42">
        <f>L14*M14</f>
        <v>0</v>
      </c>
      <c r="O14" s="36"/>
      <c r="P14" s="36"/>
      <c r="Q14" s="36"/>
      <c r="R14" s="37"/>
    </row>
    <row r="15" spans="1:23" ht="16.5" x14ac:dyDescent="0.3">
      <c r="A15" s="33">
        <v>0</v>
      </c>
      <c r="B15" s="33">
        <v>0</v>
      </c>
      <c r="C15" s="33">
        <v>0</v>
      </c>
      <c r="D15" s="33">
        <v>0</v>
      </c>
      <c r="E15" s="43">
        <f t="shared" si="0"/>
        <v>0</v>
      </c>
      <c r="F15" s="43">
        <f t="shared" si="1"/>
        <v>0</v>
      </c>
      <c r="G15" s="43">
        <f t="shared" si="2"/>
        <v>0</v>
      </c>
      <c r="H15" s="43">
        <f t="shared" si="3"/>
        <v>0</v>
      </c>
      <c r="I15" s="41">
        <f t="shared" si="4"/>
        <v>0</v>
      </c>
      <c r="J15" s="35">
        <f t="shared" si="5"/>
        <v>0</v>
      </c>
      <c r="K15" s="36"/>
      <c r="L15" s="36"/>
      <c r="M15" s="36"/>
      <c r="N15" s="36"/>
      <c r="O15" s="36"/>
      <c r="P15" s="36"/>
      <c r="Q15" s="36"/>
      <c r="R15" s="37"/>
    </row>
    <row r="16" spans="1:23" ht="16.5" x14ac:dyDescent="0.3">
      <c r="A16" s="33">
        <v>0</v>
      </c>
      <c r="B16" s="33">
        <v>0</v>
      </c>
      <c r="C16" s="33">
        <v>0</v>
      </c>
      <c r="D16" s="33">
        <v>0</v>
      </c>
      <c r="E16" s="34">
        <f>B16/12</f>
        <v>0</v>
      </c>
      <c r="F16" s="34">
        <f>D16/12</f>
        <v>0</v>
      </c>
      <c r="G16" s="34">
        <f>A16+E16</f>
        <v>0</v>
      </c>
      <c r="H16" s="34">
        <f>C16+F16</f>
        <v>0</v>
      </c>
      <c r="I16" s="35">
        <f t="shared" si="4"/>
        <v>0</v>
      </c>
      <c r="J16" s="35">
        <f t="shared" si="5"/>
        <v>0</v>
      </c>
      <c r="K16" s="36"/>
      <c r="L16" s="36"/>
      <c r="M16" s="36"/>
      <c r="N16" s="37"/>
      <c r="O16" s="36"/>
      <c r="P16" s="36"/>
      <c r="Q16" s="36"/>
      <c r="R16" s="37"/>
    </row>
    <row r="17" spans="1:21" ht="16.5" x14ac:dyDescent="0.3">
      <c r="A17" s="33">
        <v>0</v>
      </c>
      <c r="B17" s="33">
        <v>0</v>
      </c>
      <c r="C17" s="33">
        <v>0</v>
      </c>
      <c r="D17" s="33">
        <v>0</v>
      </c>
      <c r="E17" s="34">
        <f>B17/12</f>
        <v>0</v>
      </c>
      <c r="F17" s="34">
        <f>D17/12</f>
        <v>0</v>
      </c>
      <c r="G17" s="34">
        <f>A17+E17</f>
        <v>0</v>
      </c>
      <c r="H17" s="34">
        <f>C17+F17</f>
        <v>0</v>
      </c>
      <c r="I17" s="35">
        <f t="shared" si="4"/>
        <v>0</v>
      </c>
      <c r="J17" s="35">
        <f t="shared" si="5"/>
        <v>0</v>
      </c>
      <c r="K17" s="36"/>
      <c r="L17" s="36"/>
      <c r="M17" s="36"/>
      <c r="N17" s="37"/>
      <c r="O17" s="36"/>
      <c r="P17" s="36"/>
      <c r="Q17" s="36"/>
      <c r="R17" s="37"/>
    </row>
    <row r="18" spans="1:21" ht="16.5" x14ac:dyDescent="0.3">
      <c r="A18" s="33">
        <v>0</v>
      </c>
      <c r="B18" s="33">
        <v>0</v>
      </c>
      <c r="C18" s="33">
        <v>0</v>
      </c>
      <c r="D18" s="33">
        <v>0</v>
      </c>
      <c r="E18" s="43">
        <f>B18/12</f>
        <v>0</v>
      </c>
      <c r="F18" s="43">
        <f>D18/12</f>
        <v>0</v>
      </c>
      <c r="G18" s="43">
        <f>A18+E18</f>
        <v>0</v>
      </c>
      <c r="H18" s="43">
        <f>C18+F18</f>
        <v>0</v>
      </c>
      <c r="I18" s="41">
        <f>G18*H18</f>
        <v>0</v>
      </c>
      <c r="J18" s="35">
        <f t="shared" si="5"/>
        <v>0</v>
      </c>
      <c r="K18" s="36"/>
      <c r="L18" s="36"/>
      <c r="M18" s="36"/>
      <c r="N18" s="37"/>
      <c r="O18" s="36"/>
      <c r="P18" s="36"/>
      <c r="Q18" s="36"/>
      <c r="R18" s="37"/>
    </row>
    <row r="19" spans="1:21" ht="16.5" x14ac:dyDescent="0.3">
      <c r="A19" s="33">
        <v>0</v>
      </c>
      <c r="B19" s="33">
        <v>0</v>
      </c>
      <c r="C19" s="33">
        <v>0</v>
      </c>
      <c r="D19" s="33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  <c r="H19" s="43">
        <f t="shared" si="3"/>
        <v>0</v>
      </c>
      <c r="I19" s="41">
        <f t="shared" si="4"/>
        <v>0</v>
      </c>
      <c r="J19" s="35">
        <f t="shared" si="5"/>
        <v>0</v>
      </c>
      <c r="K19" s="36"/>
      <c r="L19" s="36"/>
      <c r="M19" s="36"/>
      <c r="N19" s="37"/>
      <c r="O19" s="36"/>
      <c r="P19" s="36"/>
      <c r="Q19" s="36"/>
      <c r="R19" s="37"/>
    </row>
    <row r="20" spans="1:21" ht="16.5" x14ac:dyDescent="0.3">
      <c r="A20" s="33">
        <v>0</v>
      </c>
      <c r="B20" s="33">
        <v>0</v>
      </c>
      <c r="C20" s="33">
        <v>0</v>
      </c>
      <c r="D20" s="33">
        <v>0</v>
      </c>
      <c r="E20" s="43">
        <f>B20/12</f>
        <v>0</v>
      </c>
      <c r="F20" s="43">
        <f>D20/12</f>
        <v>0</v>
      </c>
      <c r="G20" s="43">
        <f>A20+E20</f>
        <v>0</v>
      </c>
      <c r="H20" s="43">
        <f>C20+F20</f>
        <v>0</v>
      </c>
      <c r="I20" s="41">
        <f>G20*H20</f>
        <v>0</v>
      </c>
      <c r="J20" s="35">
        <f>J19+I20</f>
        <v>0</v>
      </c>
      <c r="K20" s="36"/>
      <c r="L20" s="36"/>
      <c r="M20" s="36"/>
      <c r="N20" s="37"/>
      <c r="O20" s="36"/>
      <c r="P20" s="44"/>
      <c r="Q20" s="44"/>
      <c r="R20" s="37"/>
    </row>
    <row r="21" spans="1:21" ht="16.5" x14ac:dyDescent="0.3">
      <c r="A21" s="33">
        <v>0</v>
      </c>
      <c r="B21" s="33">
        <v>0</v>
      </c>
      <c r="C21" s="33">
        <v>0</v>
      </c>
      <c r="D21" s="33">
        <v>0</v>
      </c>
      <c r="E21" s="43">
        <f t="shared" si="0"/>
        <v>0</v>
      </c>
      <c r="F21" s="43">
        <f t="shared" si="1"/>
        <v>0</v>
      </c>
      <c r="G21" s="43">
        <f t="shared" si="2"/>
        <v>0</v>
      </c>
      <c r="H21" s="43">
        <f t="shared" si="3"/>
        <v>0</v>
      </c>
      <c r="I21" s="41">
        <f t="shared" si="4"/>
        <v>0</v>
      </c>
      <c r="J21" s="35">
        <f t="shared" si="5"/>
        <v>0</v>
      </c>
      <c r="K21" s="36"/>
      <c r="L21" s="36"/>
      <c r="M21" s="36"/>
      <c r="N21" s="45"/>
      <c r="O21" s="36"/>
      <c r="P21" s="36"/>
      <c r="Q21" s="36"/>
      <c r="R21" s="37"/>
      <c r="S21" s="6"/>
      <c r="U21" s="2"/>
    </row>
    <row r="22" spans="1:21" ht="16.5" x14ac:dyDescent="0.3">
      <c r="A22" s="33">
        <v>0</v>
      </c>
      <c r="B22" s="33">
        <v>0</v>
      </c>
      <c r="C22" s="33">
        <v>0</v>
      </c>
      <c r="D22" s="33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  <c r="H22" s="43">
        <f t="shared" si="3"/>
        <v>0</v>
      </c>
      <c r="I22" s="41">
        <f t="shared" si="4"/>
        <v>0</v>
      </c>
      <c r="J22" s="35">
        <f t="shared" si="5"/>
        <v>0</v>
      </c>
      <c r="K22" s="36"/>
      <c r="L22" s="36"/>
      <c r="M22" s="36"/>
      <c r="N22" s="37"/>
      <c r="O22" s="36"/>
      <c r="P22" s="36"/>
      <c r="Q22" s="36"/>
      <c r="R22" s="37"/>
    </row>
    <row r="23" spans="1:21" ht="16.5" x14ac:dyDescent="0.3">
      <c r="A23" s="33">
        <v>0</v>
      </c>
      <c r="B23" s="33">
        <v>0</v>
      </c>
      <c r="C23" s="33">
        <v>0</v>
      </c>
      <c r="D23" s="33">
        <v>0</v>
      </c>
      <c r="E23" s="43">
        <f t="shared" si="0"/>
        <v>0</v>
      </c>
      <c r="F23" s="43">
        <f t="shared" si="0"/>
        <v>0</v>
      </c>
      <c r="G23" s="43">
        <f t="shared" si="0"/>
        <v>0</v>
      </c>
      <c r="H23" s="43">
        <f t="shared" si="0"/>
        <v>0</v>
      </c>
      <c r="I23" s="43">
        <f t="shared" si="0"/>
        <v>0</v>
      </c>
      <c r="J23" s="35">
        <f t="shared" si="5"/>
        <v>0</v>
      </c>
      <c r="K23" s="36"/>
      <c r="L23" s="36"/>
      <c r="M23" s="36"/>
      <c r="N23" s="37"/>
      <c r="O23" s="36"/>
      <c r="P23" s="36"/>
      <c r="Q23" s="36"/>
      <c r="R23" s="37"/>
    </row>
    <row r="24" spans="1:21" ht="16.5" x14ac:dyDescent="0.3">
      <c r="A24" s="33">
        <v>0</v>
      </c>
      <c r="B24" s="33">
        <v>0</v>
      </c>
      <c r="C24" s="33">
        <v>0</v>
      </c>
      <c r="D24" s="33">
        <v>0</v>
      </c>
      <c r="E24" s="43">
        <f t="shared" ref="E24:I30" si="7">B24/12</f>
        <v>0</v>
      </c>
      <c r="F24" s="43">
        <f t="shared" si="7"/>
        <v>0</v>
      </c>
      <c r="G24" s="43">
        <f t="shared" si="7"/>
        <v>0</v>
      </c>
      <c r="H24" s="43">
        <f t="shared" si="7"/>
        <v>0</v>
      </c>
      <c r="I24" s="43">
        <f t="shared" si="7"/>
        <v>0</v>
      </c>
      <c r="J24" s="35">
        <f t="shared" si="5"/>
        <v>0</v>
      </c>
      <c r="K24" s="36"/>
      <c r="L24" s="36"/>
      <c r="M24" s="46"/>
      <c r="N24" s="45"/>
      <c r="O24" s="42"/>
      <c r="P24" s="36"/>
      <c r="Q24" s="36"/>
      <c r="R24" s="42"/>
    </row>
    <row r="25" spans="1:21" ht="16.5" x14ac:dyDescent="0.3">
      <c r="A25" s="33">
        <v>0</v>
      </c>
      <c r="B25" s="33">
        <v>0</v>
      </c>
      <c r="C25" s="33">
        <v>0</v>
      </c>
      <c r="D25" s="33">
        <v>0</v>
      </c>
      <c r="E25" s="43">
        <f t="shared" si="7"/>
        <v>0</v>
      </c>
      <c r="F25" s="43">
        <f t="shared" si="7"/>
        <v>0</v>
      </c>
      <c r="G25" s="43">
        <f t="shared" si="7"/>
        <v>0</v>
      </c>
      <c r="H25" s="43">
        <f t="shared" si="7"/>
        <v>0</v>
      </c>
      <c r="I25" s="43">
        <f t="shared" si="7"/>
        <v>0</v>
      </c>
      <c r="J25" s="35">
        <f t="shared" si="5"/>
        <v>0</v>
      </c>
      <c r="K25" s="36"/>
      <c r="L25" s="36"/>
      <c r="M25" s="46"/>
      <c r="N25" s="36"/>
      <c r="O25" s="36"/>
      <c r="P25" s="36"/>
      <c r="Q25" s="36"/>
      <c r="R25" s="36"/>
    </row>
    <row r="26" spans="1:21" ht="16.5" x14ac:dyDescent="0.3">
      <c r="A26" s="33">
        <v>0</v>
      </c>
      <c r="B26" s="33">
        <v>0</v>
      </c>
      <c r="C26" s="33">
        <v>0</v>
      </c>
      <c r="D26" s="33">
        <v>0</v>
      </c>
      <c r="E26" s="43">
        <f t="shared" si="7"/>
        <v>0</v>
      </c>
      <c r="F26" s="43">
        <f t="shared" si="7"/>
        <v>0</v>
      </c>
      <c r="G26" s="43">
        <f t="shared" si="7"/>
        <v>0</v>
      </c>
      <c r="H26" s="43">
        <f t="shared" si="7"/>
        <v>0</v>
      </c>
      <c r="I26" s="43">
        <f t="shared" si="7"/>
        <v>0</v>
      </c>
      <c r="J26" s="35">
        <f t="shared" si="5"/>
        <v>0</v>
      </c>
      <c r="K26" s="36"/>
      <c r="L26" s="36"/>
      <c r="M26" s="46"/>
      <c r="N26" s="36"/>
      <c r="O26" s="36"/>
      <c r="P26" s="36"/>
      <c r="Q26" s="36"/>
      <c r="R26" s="36"/>
    </row>
    <row r="27" spans="1:21" ht="16.5" x14ac:dyDescent="0.3">
      <c r="A27" s="33">
        <v>0</v>
      </c>
      <c r="B27" s="33">
        <v>0</v>
      </c>
      <c r="C27" s="33">
        <v>0</v>
      </c>
      <c r="D27" s="33">
        <v>0</v>
      </c>
      <c r="E27" s="43">
        <f t="shared" si="7"/>
        <v>0</v>
      </c>
      <c r="F27" s="43">
        <f t="shared" si="7"/>
        <v>0</v>
      </c>
      <c r="G27" s="43">
        <f t="shared" si="7"/>
        <v>0</v>
      </c>
      <c r="H27" s="43">
        <f t="shared" si="7"/>
        <v>0</v>
      </c>
      <c r="I27" s="43">
        <f t="shared" si="7"/>
        <v>0</v>
      </c>
      <c r="J27" s="35">
        <f t="shared" si="5"/>
        <v>0</v>
      </c>
      <c r="K27" s="36"/>
      <c r="L27" s="36"/>
      <c r="M27" s="36"/>
      <c r="N27" s="36"/>
      <c r="O27" s="36"/>
      <c r="P27" s="36"/>
      <c r="Q27" s="36"/>
      <c r="R27" s="36"/>
    </row>
    <row r="28" spans="1:21" ht="16.5" x14ac:dyDescent="0.3">
      <c r="A28" s="33">
        <v>0</v>
      </c>
      <c r="B28" s="33">
        <v>0</v>
      </c>
      <c r="C28" s="33">
        <v>0</v>
      </c>
      <c r="D28" s="33">
        <v>0</v>
      </c>
      <c r="E28" s="43">
        <f t="shared" si="7"/>
        <v>0</v>
      </c>
      <c r="F28" s="43">
        <f t="shared" si="7"/>
        <v>0</v>
      </c>
      <c r="G28" s="43">
        <f t="shared" si="7"/>
        <v>0</v>
      </c>
      <c r="H28" s="43">
        <f t="shared" si="7"/>
        <v>0</v>
      </c>
      <c r="I28" s="43">
        <f t="shared" si="7"/>
        <v>0</v>
      </c>
      <c r="J28" s="35">
        <f t="shared" si="5"/>
        <v>0</v>
      </c>
      <c r="K28" s="36"/>
      <c r="L28" s="36"/>
      <c r="M28" s="36"/>
      <c r="N28" s="36"/>
      <c r="O28" s="36"/>
      <c r="P28" s="36"/>
      <c r="Q28" s="36"/>
      <c r="R28" s="36"/>
    </row>
    <row r="29" spans="1:21" ht="16.5" x14ac:dyDescent="0.3">
      <c r="A29" s="33">
        <v>0</v>
      </c>
      <c r="B29" s="33">
        <v>0</v>
      </c>
      <c r="C29" s="33">
        <v>0</v>
      </c>
      <c r="D29" s="33">
        <v>0</v>
      </c>
      <c r="E29" s="43">
        <f t="shared" si="7"/>
        <v>0</v>
      </c>
      <c r="F29" s="43">
        <f t="shared" si="1"/>
        <v>0</v>
      </c>
      <c r="G29" s="43">
        <f t="shared" si="2"/>
        <v>0</v>
      </c>
      <c r="H29" s="43">
        <f t="shared" si="3"/>
        <v>0</v>
      </c>
      <c r="I29" s="41">
        <f t="shared" ref="I29:I30" si="8">G29*H29</f>
        <v>0</v>
      </c>
      <c r="J29" s="35">
        <f t="shared" si="5"/>
        <v>0</v>
      </c>
      <c r="K29" s="36"/>
      <c r="L29" s="36"/>
      <c r="M29" s="36"/>
      <c r="N29" s="36"/>
      <c r="O29" s="36"/>
      <c r="P29" s="47"/>
      <c r="Q29" s="47"/>
      <c r="R29" s="36"/>
    </row>
    <row r="30" spans="1:21" ht="16.5" x14ac:dyDescent="0.3">
      <c r="A30" s="33">
        <v>0</v>
      </c>
      <c r="B30" s="33">
        <v>0</v>
      </c>
      <c r="C30" s="33">
        <v>0</v>
      </c>
      <c r="D30" s="33">
        <v>0</v>
      </c>
      <c r="E30" s="43">
        <f t="shared" si="7"/>
        <v>0</v>
      </c>
      <c r="F30" s="43">
        <f t="shared" si="1"/>
        <v>0</v>
      </c>
      <c r="G30" s="43">
        <f t="shared" si="2"/>
        <v>0</v>
      </c>
      <c r="H30" s="43">
        <f t="shared" si="3"/>
        <v>0</v>
      </c>
      <c r="I30" s="41">
        <f t="shared" si="8"/>
        <v>0</v>
      </c>
      <c r="J30" s="35">
        <f t="shared" si="5"/>
        <v>0</v>
      </c>
      <c r="K30" s="36"/>
      <c r="L30" s="36"/>
      <c r="M30" s="36"/>
      <c r="N30" s="36"/>
      <c r="O30" s="36"/>
      <c r="P30" s="48"/>
      <c r="Q30" s="48"/>
      <c r="R30" s="36"/>
    </row>
    <row r="33" spans="13:17" x14ac:dyDescent="0.25">
      <c r="M33" s="5"/>
      <c r="P33" s="49"/>
      <c r="Q33" s="49"/>
    </row>
    <row r="34" spans="13:17" x14ac:dyDescent="0.25">
      <c r="M34" s="5"/>
    </row>
    <row r="35" spans="13:17" x14ac:dyDescent="0.25">
      <c r="M35" s="5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E30" sqref="E30"/>
    </sheetView>
  </sheetViews>
  <sheetFormatPr defaultRowHeight="15" x14ac:dyDescent="0.25"/>
  <cols>
    <col min="1" max="1" width="21.7109375" bestFit="1" customWidth="1"/>
    <col min="2" max="3" width="17.140625" style="13" customWidth="1"/>
    <col min="4" max="4" width="12.5703125" style="13" bestFit="1" customWidth="1"/>
    <col min="5" max="5" width="14.28515625" bestFit="1" customWidth="1"/>
    <col min="6" max="6" width="11.5703125" bestFit="1" customWidth="1"/>
    <col min="8" max="8" width="11.28515625" bestFit="1" customWidth="1"/>
  </cols>
  <sheetData>
    <row r="1" spans="1:8" x14ac:dyDescent="0.25">
      <c r="A1" s="8"/>
      <c r="B1" s="9"/>
      <c r="C1" s="9"/>
      <c r="D1" s="10"/>
      <c r="F1" s="11"/>
    </row>
    <row r="2" spans="1:8" x14ac:dyDescent="0.25">
      <c r="A2" s="12"/>
      <c r="B2" s="13">
        <v>12</v>
      </c>
      <c r="C2" s="13">
        <v>8</v>
      </c>
      <c r="F2" s="14"/>
    </row>
    <row r="3" spans="1:8" x14ac:dyDescent="0.25">
      <c r="A3" s="12" t="s">
        <v>13</v>
      </c>
      <c r="B3" s="15">
        <v>21000</v>
      </c>
      <c r="C3" s="15">
        <v>21000</v>
      </c>
      <c r="D3" s="18" t="s">
        <v>74</v>
      </c>
      <c r="E3" s="5" t="s">
        <v>90</v>
      </c>
      <c r="F3" s="14"/>
    </row>
    <row r="4" spans="1:8" ht="30" x14ac:dyDescent="0.25">
      <c r="A4" s="17" t="s">
        <v>14</v>
      </c>
      <c r="B4" s="15">
        <v>3000</v>
      </c>
      <c r="C4" s="15">
        <v>3000</v>
      </c>
      <c r="D4" s="18"/>
      <c r="F4" s="14"/>
    </row>
    <row r="5" spans="1:8" x14ac:dyDescent="0.25">
      <c r="A5" s="12" t="s">
        <v>15</v>
      </c>
      <c r="B5" s="15">
        <f t="shared" ref="B5:C5" si="0">B3-B4</f>
        <v>18000</v>
      </c>
      <c r="C5" s="15">
        <f t="shared" si="0"/>
        <v>18000</v>
      </c>
      <c r="D5" s="18"/>
      <c r="F5" s="14"/>
    </row>
    <row r="6" spans="1:8" x14ac:dyDescent="0.25">
      <c r="A6" s="12" t="s">
        <v>16</v>
      </c>
      <c r="B6" s="15">
        <f t="shared" ref="B6:C6" si="1">B4</f>
        <v>3000</v>
      </c>
      <c r="C6" s="15">
        <f t="shared" si="1"/>
        <v>3000</v>
      </c>
      <c r="D6" s="18"/>
      <c r="F6" s="14"/>
    </row>
    <row r="7" spans="1:8" x14ac:dyDescent="0.25">
      <c r="A7" s="12" t="s">
        <v>17</v>
      </c>
      <c r="B7" s="19">
        <f>D7-D8</f>
        <v>38</v>
      </c>
      <c r="C7" s="19">
        <v>38</v>
      </c>
      <c r="D7" s="19">
        <v>2024</v>
      </c>
      <c r="F7" s="14"/>
    </row>
    <row r="8" spans="1:8" x14ac:dyDescent="0.25">
      <c r="A8" s="12" t="s">
        <v>18</v>
      </c>
      <c r="B8" s="19">
        <f>B9-B7</f>
        <v>22</v>
      </c>
      <c r="C8" s="19">
        <f>C9-C7</f>
        <v>22</v>
      </c>
      <c r="D8" s="19">
        <v>1986</v>
      </c>
      <c r="F8" s="14"/>
    </row>
    <row r="9" spans="1:8" x14ac:dyDescent="0.25">
      <c r="A9" s="12" t="s">
        <v>19</v>
      </c>
      <c r="B9" s="19">
        <v>60</v>
      </c>
      <c r="C9" s="19">
        <v>60</v>
      </c>
      <c r="D9" s="19"/>
      <c r="F9" s="14"/>
    </row>
    <row r="10" spans="1:8" ht="30" x14ac:dyDescent="0.25">
      <c r="A10" s="17" t="s">
        <v>93</v>
      </c>
      <c r="B10" s="19">
        <f>(90*38/60)</f>
        <v>57</v>
      </c>
      <c r="C10" s="19">
        <f>(90*38/60)</f>
        <v>57</v>
      </c>
      <c r="D10" s="19"/>
      <c r="F10" s="14"/>
      <c r="H10" s="66">
        <f>500*640</f>
        <v>320000</v>
      </c>
    </row>
    <row r="11" spans="1:8" x14ac:dyDescent="0.25">
      <c r="A11" s="12"/>
      <c r="B11" s="20">
        <f t="shared" ref="B11:C11" si="2">B10%</f>
        <v>0.56999999999999995</v>
      </c>
      <c r="C11" s="20">
        <f t="shared" si="2"/>
        <v>0.56999999999999995</v>
      </c>
      <c r="D11" s="20"/>
      <c r="F11" s="14"/>
    </row>
    <row r="12" spans="1:8" x14ac:dyDescent="0.25">
      <c r="A12" s="12" t="s">
        <v>20</v>
      </c>
      <c r="B12" s="15">
        <f t="shared" ref="B12:C12" si="3">B6*B11</f>
        <v>1709.9999999999998</v>
      </c>
      <c r="C12" s="15">
        <f t="shared" si="3"/>
        <v>1709.9999999999998</v>
      </c>
      <c r="D12" s="18"/>
      <c r="F12" s="14"/>
    </row>
    <row r="13" spans="1:8" x14ac:dyDescent="0.25">
      <c r="A13" s="12" t="s">
        <v>21</v>
      </c>
      <c r="B13" s="15">
        <f t="shared" ref="B13:C13" si="4">B6-B12</f>
        <v>1290.0000000000002</v>
      </c>
      <c r="C13" s="15">
        <f t="shared" si="4"/>
        <v>1290.0000000000002</v>
      </c>
      <c r="D13" s="18"/>
      <c r="F13" s="14"/>
    </row>
    <row r="14" spans="1:8" x14ac:dyDescent="0.25">
      <c r="A14" s="12" t="s">
        <v>15</v>
      </c>
      <c r="B14" s="15">
        <f t="shared" ref="B14:C14" si="5">B5</f>
        <v>18000</v>
      </c>
      <c r="C14" s="15">
        <f t="shared" si="5"/>
        <v>18000</v>
      </c>
      <c r="D14" s="18"/>
      <c r="F14" s="14"/>
    </row>
    <row r="15" spans="1:8" x14ac:dyDescent="0.25">
      <c r="B15" s="15"/>
      <c r="C15" s="15"/>
      <c r="D15" s="18"/>
      <c r="F15" s="14"/>
    </row>
    <row r="16" spans="1:8" x14ac:dyDescent="0.25">
      <c r="A16" s="21" t="s">
        <v>22</v>
      </c>
      <c r="B16" s="16">
        <f t="shared" ref="B16:C16" si="6">B14+B13</f>
        <v>19290</v>
      </c>
      <c r="C16" s="16">
        <f t="shared" si="6"/>
        <v>19290</v>
      </c>
      <c r="D16" s="18"/>
      <c r="F16" s="14"/>
    </row>
    <row r="17" spans="1:6" x14ac:dyDescent="0.25">
      <c r="B17" s="19"/>
      <c r="C17" s="19"/>
      <c r="D17" s="19"/>
      <c r="F17" s="14"/>
    </row>
    <row r="18" spans="1:6" x14ac:dyDescent="0.25">
      <c r="A18" s="64" t="str">
        <f>E3</f>
        <v>BUA</v>
      </c>
      <c r="B18" s="22">
        <v>640</v>
      </c>
      <c r="C18" s="22">
        <v>640</v>
      </c>
      <c r="D18" s="19"/>
      <c r="F18" s="14"/>
    </row>
    <row r="19" spans="1:6" x14ac:dyDescent="0.25">
      <c r="A19" s="12" t="s">
        <v>72</v>
      </c>
      <c r="B19" s="23">
        <f t="shared" ref="B19:C19" si="7">B18*B16</f>
        <v>12345600</v>
      </c>
      <c r="C19" s="23">
        <f t="shared" si="7"/>
        <v>12345600</v>
      </c>
      <c r="D19" s="24"/>
      <c r="E19" s="60"/>
      <c r="F19" s="25"/>
    </row>
    <row r="20" spans="1:6" x14ac:dyDescent="0.25">
      <c r="A20" s="12" t="s">
        <v>23</v>
      </c>
      <c r="B20" s="26">
        <f t="shared" ref="B20:C20" si="8">B19*90%</f>
        <v>11111040</v>
      </c>
      <c r="C20" s="26">
        <f t="shared" si="8"/>
        <v>11111040</v>
      </c>
      <c r="D20" s="23"/>
      <c r="F20" s="14"/>
    </row>
    <row r="21" spans="1:6" x14ac:dyDescent="0.25">
      <c r="A21" s="12" t="s">
        <v>24</v>
      </c>
      <c r="B21" s="26">
        <f t="shared" ref="B21:C21" si="9">B19*80%</f>
        <v>9876480</v>
      </c>
      <c r="C21" s="26">
        <f t="shared" si="9"/>
        <v>9876480</v>
      </c>
      <c r="D21" s="26"/>
      <c r="F21" s="14"/>
    </row>
    <row r="22" spans="1:6" x14ac:dyDescent="0.25">
      <c r="A22" s="12"/>
      <c r="D22" s="19"/>
      <c r="F22" s="27"/>
    </row>
    <row r="23" spans="1:6" x14ac:dyDescent="0.25">
      <c r="A23" s="28" t="s">
        <v>25</v>
      </c>
      <c r="B23" s="29">
        <f t="shared" ref="B23:C23" si="10">B4*B18</f>
        <v>1920000</v>
      </c>
      <c r="C23" s="29">
        <f t="shared" si="10"/>
        <v>1920000</v>
      </c>
      <c r="D23" s="29"/>
    </row>
    <row r="24" spans="1:6" x14ac:dyDescent="0.25">
      <c r="A24" s="12" t="s">
        <v>26</v>
      </c>
    </row>
    <row r="25" spans="1:6" x14ac:dyDescent="0.25">
      <c r="A25" s="30" t="s">
        <v>27</v>
      </c>
      <c r="B25" s="26">
        <f t="shared" ref="B25:C25" si="11">B19*0.025/12</f>
        <v>25720</v>
      </c>
      <c r="C25" s="26">
        <f t="shared" si="11"/>
        <v>25720</v>
      </c>
      <c r="D25" s="26"/>
    </row>
    <row r="26" spans="1:6" x14ac:dyDescent="0.25">
      <c r="B26" s="26"/>
      <c r="C26" s="26"/>
      <c r="D26" s="26"/>
    </row>
    <row r="27" spans="1:6" x14ac:dyDescent="0.25">
      <c r="B27" s="26"/>
      <c r="C27" s="26"/>
      <c r="D27" s="26"/>
    </row>
    <row r="28" spans="1:6" x14ac:dyDescent="0.25">
      <c r="B28"/>
      <c r="C28"/>
      <c r="D28"/>
    </row>
    <row r="29" spans="1:6" x14ac:dyDescent="0.25">
      <c r="B29"/>
      <c r="C29"/>
      <c r="D29"/>
    </row>
    <row r="30" spans="1:6" x14ac:dyDescent="0.25">
      <c r="B30"/>
      <c r="C30"/>
      <c r="D30"/>
    </row>
    <row r="31" spans="1:6" x14ac:dyDescent="0.25">
      <c r="B31"/>
      <c r="C31"/>
      <c r="D31"/>
    </row>
    <row r="32" spans="1:6" x14ac:dyDescent="0.25">
      <c r="B32"/>
      <c r="C32"/>
      <c r="D32"/>
    </row>
    <row r="33" spans="1:4" x14ac:dyDescent="0.25">
      <c r="B33"/>
      <c r="C33"/>
      <c r="D33"/>
    </row>
    <row r="34" spans="1:4" x14ac:dyDescent="0.25">
      <c r="B34"/>
      <c r="C34"/>
      <c r="D34"/>
    </row>
    <row r="35" spans="1:4" x14ac:dyDescent="0.25">
      <c r="B35"/>
      <c r="C35"/>
      <c r="D35"/>
    </row>
    <row r="36" spans="1:4" x14ac:dyDescent="0.25">
      <c r="B36"/>
      <c r="C36"/>
      <c r="D36"/>
    </row>
    <row r="37" spans="1:4" x14ac:dyDescent="0.25">
      <c r="B37"/>
      <c r="C37"/>
      <c r="D37"/>
    </row>
    <row r="38" spans="1:4" x14ac:dyDescent="0.25">
      <c r="B38"/>
      <c r="C38"/>
      <c r="D38"/>
    </row>
    <row r="39" spans="1:4" x14ac:dyDescent="0.25">
      <c r="B39"/>
      <c r="C39"/>
      <c r="D39"/>
    </row>
    <row r="40" spans="1:4" x14ac:dyDescent="0.25">
      <c r="B40"/>
      <c r="C40"/>
      <c r="D40"/>
    </row>
    <row r="46" spans="1:4" x14ac:dyDescent="0.25">
      <c r="A46" s="31"/>
    </row>
    <row r="59" spans="1:1" ht="15.75" x14ac:dyDescent="0.25">
      <c r="A59" s="32"/>
    </row>
    <row r="60" spans="1:1" ht="15.75" x14ac:dyDescent="0.25">
      <c r="A60" s="32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84" spans="2:2" x14ac:dyDescent="0.25">
      <c r="B84" s="13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E56BA-E206-4416-A785-96E72B94FB49}">
  <dimension ref="B1:Q75"/>
  <sheetViews>
    <sheetView workbookViewId="0">
      <selection activeCell="F26" sqref="F2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5.140625" customWidth="1"/>
    <col min="5" max="5" width="15.42578125" bestFit="1" customWidth="1"/>
    <col min="6" max="6" width="6.42578125" bestFit="1" customWidth="1"/>
    <col min="7" max="7" width="8.28515625" style="77" customWidth="1"/>
    <col min="8" max="8" width="13.7109375" style="114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  <col min="257" max="257" width="10.5703125" customWidth="1"/>
    <col min="258" max="258" width="42.42578125" bestFit="1" customWidth="1"/>
    <col min="259" max="259" width="13.7109375" bestFit="1" customWidth="1"/>
    <col min="260" max="260" width="15.140625" customWidth="1"/>
    <col min="261" max="261" width="15.42578125" bestFit="1" customWidth="1"/>
    <col min="262" max="262" width="6.42578125" bestFit="1" customWidth="1"/>
    <col min="263" max="263" width="8.28515625" customWidth="1"/>
    <col min="264" max="264" width="13.7109375" bestFit="1" customWidth="1"/>
    <col min="265" max="265" width="12.5703125" bestFit="1" customWidth="1"/>
    <col min="266" max="266" width="12.28515625" bestFit="1" customWidth="1"/>
    <col min="267" max="267" width="12.5703125" bestFit="1" customWidth="1"/>
    <col min="268" max="268" width="12" bestFit="1" customWidth="1"/>
    <col min="270" max="270" width="13.140625" customWidth="1"/>
    <col min="271" max="271" width="11.85546875" customWidth="1"/>
    <col min="272" max="272" width="13.28515625" customWidth="1"/>
    <col min="273" max="273" width="16.28515625" customWidth="1"/>
    <col min="513" max="513" width="10.5703125" customWidth="1"/>
    <col min="514" max="514" width="42.42578125" bestFit="1" customWidth="1"/>
    <col min="515" max="515" width="13.7109375" bestFit="1" customWidth="1"/>
    <col min="516" max="516" width="15.140625" customWidth="1"/>
    <col min="517" max="517" width="15.42578125" bestFit="1" customWidth="1"/>
    <col min="518" max="518" width="6.42578125" bestFit="1" customWidth="1"/>
    <col min="519" max="519" width="8.28515625" customWidth="1"/>
    <col min="520" max="520" width="13.7109375" bestFit="1" customWidth="1"/>
    <col min="521" max="521" width="12.5703125" bestFit="1" customWidth="1"/>
    <col min="522" max="522" width="12.28515625" bestFit="1" customWidth="1"/>
    <col min="523" max="523" width="12.5703125" bestFit="1" customWidth="1"/>
    <col min="524" max="524" width="12" bestFit="1" customWidth="1"/>
    <col min="526" max="526" width="13.140625" customWidth="1"/>
    <col min="527" max="527" width="11.85546875" customWidth="1"/>
    <col min="528" max="528" width="13.28515625" customWidth="1"/>
    <col min="529" max="529" width="16.28515625" customWidth="1"/>
    <col min="769" max="769" width="10.5703125" customWidth="1"/>
    <col min="770" max="770" width="42.42578125" bestFit="1" customWidth="1"/>
    <col min="771" max="771" width="13.7109375" bestFit="1" customWidth="1"/>
    <col min="772" max="772" width="15.140625" customWidth="1"/>
    <col min="773" max="773" width="15.42578125" bestFit="1" customWidth="1"/>
    <col min="774" max="774" width="6.42578125" bestFit="1" customWidth="1"/>
    <col min="775" max="775" width="8.28515625" customWidth="1"/>
    <col min="776" max="776" width="13.7109375" bestFit="1" customWidth="1"/>
    <col min="777" max="777" width="12.5703125" bestFit="1" customWidth="1"/>
    <col min="778" max="778" width="12.28515625" bestFit="1" customWidth="1"/>
    <col min="779" max="779" width="12.5703125" bestFit="1" customWidth="1"/>
    <col min="780" max="780" width="12" bestFit="1" customWidth="1"/>
    <col min="782" max="782" width="13.140625" customWidth="1"/>
    <col min="783" max="783" width="11.85546875" customWidth="1"/>
    <col min="784" max="784" width="13.28515625" customWidth="1"/>
    <col min="785" max="785" width="16.28515625" customWidth="1"/>
    <col min="1025" max="1025" width="10.5703125" customWidth="1"/>
    <col min="1026" max="1026" width="42.42578125" bestFit="1" customWidth="1"/>
    <col min="1027" max="1027" width="13.7109375" bestFit="1" customWidth="1"/>
    <col min="1028" max="1028" width="15.140625" customWidth="1"/>
    <col min="1029" max="1029" width="15.42578125" bestFit="1" customWidth="1"/>
    <col min="1030" max="1030" width="6.42578125" bestFit="1" customWidth="1"/>
    <col min="1031" max="1031" width="8.28515625" customWidth="1"/>
    <col min="1032" max="1032" width="13.7109375" bestFit="1" customWidth="1"/>
    <col min="1033" max="1033" width="12.5703125" bestFit="1" customWidth="1"/>
    <col min="1034" max="1034" width="12.28515625" bestFit="1" customWidth="1"/>
    <col min="1035" max="1035" width="12.5703125" bestFit="1" customWidth="1"/>
    <col min="1036" max="1036" width="12" bestFit="1" customWidth="1"/>
    <col min="1038" max="1038" width="13.140625" customWidth="1"/>
    <col min="1039" max="1039" width="11.85546875" customWidth="1"/>
    <col min="1040" max="1040" width="13.28515625" customWidth="1"/>
    <col min="1041" max="1041" width="16.28515625" customWidth="1"/>
    <col min="1281" max="1281" width="10.5703125" customWidth="1"/>
    <col min="1282" max="1282" width="42.42578125" bestFit="1" customWidth="1"/>
    <col min="1283" max="1283" width="13.7109375" bestFit="1" customWidth="1"/>
    <col min="1284" max="1284" width="15.140625" customWidth="1"/>
    <col min="1285" max="1285" width="15.42578125" bestFit="1" customWidth="1"/>
    <col min="1286" max="1286" width="6.42578125" bestFit="1" customWidth="1"/>
    <col min="1287" max="1287" width="8.28515625" customWidth="1"/>
    <col min="1288" max="1288" width="13.7109375" bestFit="1" customWidth="1"/>
    <col min="1289" max="1289" width="12.5703125" bestFit="1" customWidth="1"/>
    <col min="1290" max="1290" width="12.28515625" bestFit="1" customWidth="1"/>
    <col min="1291" max="1291" width="12.5703125" bestFit="1" customWidth="1"/>
    <col min="1292" max="1292" width="12" bestFit="1" customWidth="1"/>
    <col min="1294" max="1294" width="13.140625" customWidth="1"/>
    <col min="1295" max="1295" width="11.85546875" customWidth="1"/>
    <col min="1296" max="1296" width="13.28515625" customWidth="1"/>
    <col min="1297" max="1297" width="16.28515625" customWidth="1"/>
    <col min="1537" max="1537" width="10.5703125" customWidth="1"/>
    <col min="1538" max="1538" width="42.42578125" bestFit="1" customWidth="1"/>
    <col min="1539" max="1539" width="13.7109375" bestFit="1" customWidth="1"/>
    <col min="1540" max="1540" width="15.140625" customWidth="1"/>
    <col min="1541" max="1541" width="15.42578125" bestFit="1" customWidth="1"/>
    <col min="1542" max="1542" width="6.42578125" bestFit="1" customWidth="1"/>
    <col min="1543" max="1543" width="8.28515625" customWidth="1"/>
    <col min="1544" max="1544" width="13.7109375" bestFit="1" customWidth="1"/>
    <col min="1545" max="1545" width="12.5703125" bestFit="1" customWidth="1"/>
    <col min="1546" max="1546" width="12.28515625" bestFit="1" customWidth="1"/>
    <col min="1547" max="1547" width="12.5703125" bestFit="1" customWidth="1"/>
    <col min="1548" max="1548" width="12" bestFit="1" customWidth="1"/>
    <col min="1550" max="1550" width="13.140625" customWidth="1"/>
    <col min="1551" max="1551" width="11.85546875" customWidth="1"/>
    <col min="1552" max="1552" width="13.28515625" customWidth="1"/>
    <col min="1553" max="1553" width="16.28515625" customWidth="1"/>
    <col min="1793" max="1793" width="10.5703125" customWidth="1"/>
    <col min="1794" max="1794" width="42.42578125" bestFit="1" customWidth="1"/>
    <col min="1795" max="1795" width="13.7109375" bestFit="1" customWidth="1"/>
    <col min="1796" max="1796" width="15.140625" customWidth="1"/>
    <col min="1797" max="1797" width="15.42578125" bestFit="1" customWidth="1"/>
    <col min="1798" max="1798" width="6.42578125" bestFit="1" customWidth="1"/>
    <col min="1799" max="1799" width="8.28515625" customWidth="1"/>
    <col min="1800" max="1800" width="13.7109375" bestFit="1" customWidth="1"/>
    <col min="1801" max="1801" width="12.5703125" bestFit="1" customWidth="1"/>
    <col min="1802" max="1802" width="12.28515625" bestFit="1" customWidth="1"/>
    <col min="1803" max="1803" width="12.5703125" bestFit="1" customWidth="1"/>
    <col min="1804" max="1804" width="12" bestFit="1" customWidth="1"/>
    <col min="1806" max="1806" width="13.140625" customWidth="1"/>
    <col min="1807" max="1807" width="11.85546875" customWidth="1"/>
    <col min="1808" max="1808" width="13.28515625" customWidth="1"/>
    <col min="1809" max="1809" width="16.28515625" customWidth="1"/>
    <col min="2049" max="2049" width="10.5703125" customWidth="1"/>
    <col min="2050" max="2050" width="42.42578125" bestFit="1" customWidth="1"/>
    <col min="2051" max="2051" width="13.7109375" bestFit="1" customWidth="1"/>
    <col min="2052" max="2052" width="15.140625" customWidth="1"/>
    <col min="2053" max="2053" width="15.42578125" bestFit="1" customWidth="1"/>
    <col min="2054" max="2054" width="6.42578125" bestFit="1" customWidth="1"/>
    <col min="2055" max="2055" width="8.28515625" customWidth="1"/>
    <col min="2056" max="2056" width="13.7109375" bestFit="1" customWidth="1"/>
    <col min="2057" max="2057" width="12.5703125" bestFit="1" customWidth="1"/>
    <col min="2058" max="2058" width="12.28515625" bestFit="1" customWidth="1"/>
    <col min="2059" max="2059" width="12.5703125" bestFit="1" customWidth="1"/>
    <col min="2060" max="2060" width="12" bestFit="1" customWidth="1"/>
    <col min="2062" max="2062" width="13.140625" customWidth="1"/>
    <col min="2063" max="2063" width="11.85546875" customWidth="1"/>
    <col min="2064" max="2064" width="13.28515625" customWidth="1"/>
    <col min="2065" max="2065" width="16.28515625" customWidth="1"/>
    <col min="2305" max="2305" width="10.5703125" customWidth="1"/>
    <col min="2306" max="2306" width="42.42578125" bestFit="1" customWidth="1"/>
    <col min="2307" max="2307" width="13.7109375" bestFit="1" customWidth="1"/>
    <col min="2308" max="2308" width="15.140625" customWidth="1"/>
    <col min="2309" max="2309" width="15.42578125" bestFit="1" customWidth="1"/>
    <col min="2310" max="2310" width="6.42578125" bestFit="1" customWidth="1"/>
    <col min="2311" max="2311" width="8.28515625" customWidth="1"/>
    <col min="2312" max="2312" width="13.7109375" bestFit="1" customWidth="1"/>
    <col min="2313" max="2313" width="12.5703125" bestFit="1" customWidth="1"/>
    <col min="2314" max="2314" width="12.28515625" bestFit="1" customWidth="1"/>
    <col min="2315" max="2315" width="12.5703125" bestFit="1" customWidth="1"/>
    <col min="2316" max="2316" width="12" bestFit="1" customWidth="1"/>
    <col min="2318" max="2318" width="13.140625" customWidth="1"/>
    <col min="2319" max="2319" width="11.85546875" customWidth="1"/>
    <col min="2320" max="2320" width="13.28515625" customWidth="1"/>
    <col min="2321" max="2321" width="16.28515625" customWidth="1"/>
    <col min="2561" max="2561" width="10.5703125" customWidth="1"/>
    <col min="2562" max="2562" width="42.42578125" bestFit="1" customWidth="1"/>
    <col min="2563" max="2563" width="13.7109375" bestFit="1" customWidth="1"/>
    <col min="2564" max="2564" width="15.140625" customWidth="1"/>
    <col min="2565" max="2565" width="15.42578125" bestFit="1" customWidth="1"/>
    <col min="2566" max="2566" width="6.42578125" bestFit="1" customWidth="1"/>
    <col min="2567" max="2567" width="8.28515625" customWidth="1"/>
    <col min="2568" max="2568" width="13.7109375" bestFit="1" customWidth="1"/>
    <col min="2569" max="2569" width="12.5703125" bestFit="1" customWidth="1"/>
    <col min="2570" max="2570" width="12.28515625" bestFit="1" customWidth="1"/>
    <col min="2571" max="2571" width="12.5703125" bestFit="1" customWidth="1"/>
    <col min="2572" max="2572" width="12" bestFit="1" customWidth="1"/>
    <col min="2574" max="2574" width="13.140625" customWidth="1"/>
    <col min="2575" max="2575" width="11.85546875" customWidth="1"/>
    <col min="2576" max="2576" width="13.28515625" customWidth="1"/>
    <col min="2577" max="2577" width="16.28515625" customWidth="1"/>
    <col min="2817" max="2817" width="10.5703125" customWidth="1"/>
    <col min="2818" max="2818" width="42.42578125" bestFit="1" customWidth="1"/>
    <col min="2819" max="2819" width="13.7109375" bestFit="1" customWidth="1"/>
    <col min="2820" max="2820" width="15.140625" customWidth="1"/>
    <col min="2821" max="2821" width="15.42578125" bestFit="1" customWidth="1"/>
    <col min="2822" max="2822" width="6.42578125" bestFit="1" customWidth="1"/>
    <col min="2823" max="2823" width="8.28515625" customWidth="1"/>
    <col min="2824" max="2824" width="13.7109375" bestFit="1" customWidth="1"/>
    <col min="2825" max="2825" width="12.5703125" bestFit="1" customWidth="1"/>
    <col min="2826" max="2826" width="12.28515625" bestFit="1" customWidth="1"/>
    <col min="2827" max="2827" width="12.5703125" bestFit="1" customWidth="1"/>
    <col min="2828" max="2828" width="12" bestFit="1" customWidth="1"/>
    <col min="2830" max="2830" width="13.140625" customWidth="1"/>
    <col min="2831" max="2831" width="11.85546875" customWidth="1"/>
    <col min="2832" max="2832" width="13.28515625" customWidth="1"/>
    <col min="2833" max="2833" width="16.28515625" customWidth="1"/>
    <col min="3073" max="3073" width="10.5703125" customWidth="1"/>
    <col min="3074" max="3074" width="42.42578125" bestFit="1" customWidth="1"/>
    <col min="3075" max="3075" width="13.7109375" bestFit="1" customWidth="1"/>
    <col min="3076" max="3076" width="15.140625" customWidth="1"/>
    <col min="3077" max="3077" width="15.42578125" bestFit="1" customWidth="1"/>
    <col min="3078" max="3078" width="6.42578125" bestFit="1" customWidth="1"/>
    <col min="3079" max="3079" width="8.28515625" customWidth="1"/>
    <col min="3080" max="3080" width="13.7109375" bestFit="1" customWidth="1"/>
    <col min="3081" max="3081" width="12.5703125" bestFit="1" customWidth="1"/>
    <col min="3082" max="3082" width="12.28515625" bestFit="1" customWidth="1"/>
    <col min="3083" max="3083" width="12.5703125" bestFit="1" customWidth="1"/>
    <col min="3084" max="3084" width="12" bestFit="1" customWidth="1"/>
    <col min="3086" max="3086" width="13.140625" customWidth="1"/>
    <col min="3087" max="3087" width="11.85546875" customWidth="1"/>
    <col min="3088" max="3088" width="13.28515625" customWidth="1"/>
    <col min="3089" max="3089" width="16.28515625" customWidth="1"/>
    <col min="3329" max="3329" width="10.5703125" customWidth="1"/>
    <col min="3330" max="3330" width="42.42578125" bestFit="1" customWidth="1"/>
    <col min="3331" max="3331" width="13.7109375" bestFit="1" customWidth="1"/>
    <col min="3332" max="3332" width="15.140625" customWidth="1"/>
    <col min="3333" max="3333" width="15.42578125" bestFit="1" customWidth="1"/>
    <col min="3334" max="3334" width="6.42578125" bestFit="1" customWidth="1"/>
    <col min="3335" max="3335" width="8.28515625" customWidth="1"/>
    <col min="3336" max="3336" width="13.7109375" bestFit="1" customWidth="1"/>
    <col min="3337" max="3337" width="12.5703125" bestFit="1" customWidth="1"/>
    <col min="3338" max="3338" width="12.28515625" bestFit="1" customWidth="1"/>
    <col min="3339" max="3339" width="12.5703125" bestFit="1" customWidth="1"/>
    <col min="3340" max="3340" width="12" bestFit="1" customWidth="1"/>
    <col min="3342" max="3342" width="13.140625" customWidth="1"/>
    <col min="3343" max="3343" width="11.85546875" customWidth="1"/>
    <col min="3344" max="3344" width="13.28515625" customWidth="1"/>
    <col min="3345" max="3345" width="16.28515625" customWidth="1"/>
    <col min="3585" max="3585" width="10.5703125" customWidth="1"/>
    <col min="3586" max="3586" width="42.42578125" bestFit="1" customWidth="1"/>
    <col min="3587" max="3587" width="13.7109375" bestFit="1" customWidth="1"/>
    <col min="3588" max="3588" width="15.140625" customWidth="1"/>
    <col min="3589" max="3589" width="15.42578125" bestFit="1" customWidth="1"/>
    <col min="3590" max="3590" width="6.42578125" bestFit="1" customWidth="1"/>
    <col min="3591" max="3591" width="8.28515625" customWidth="1"/>
    <col min="3592" max="3592" width="13.7109375" bestFit="1" customWidth="1"/>
    <col min="3593" max="3593" width="12.5703125" bestFit="1" customWidth="1"/>
    <col min="3594" max="3594" width="12.28515625" bestFit="1" customWidth="1"/>
    <col min="3595" max="3595" width="12.5703125" bestFit="1" customWidth="1"/>
    <col min="3596" max="3596" width="12" bestFit="1" customWidth="1"/>
    <col min="3598" max="3598" width="13.140625" customWidth="1"/>
    <col min="3599" max="3599" width="11.85546875" customWidth="1"/>
    <col min="3600" max="3600" width="13.28515625" customWidth="1"/>
    <col min="3601" max="3601" width="16.28515625" customWidth="1"/>
    <col min="3841" max="3841" width="10.5703125" customWidth="1"/>
    <col min="3842" max="3842" width="42.42578125" bestFit="1" customWidth="1"/>
    <col min="3843" max="3843" width="13.7109375" bestFit="1" customWidth="1"/>
    <col min="3844" max="3844" width="15.140625" customWidth="1"/>
    <col min="3845" max="3845" width="15.42578125" bestFit="1" customWidth="1"/>
    <col min="3846" max="3846" width="6.42578125" bestFit="1" customWidth="1"/>
    <col min="3847" max="3847" width="8.28515625" customWidth="1"/>
    <col min="3848" max="3848" width="13.7109375" bestFit="1" customWidth="1"/>
    <col min="3849" max="3849" width="12.5703125" bestFit="1" customWidth="1"/>
    <col min="3850" max="3850" width="12.28515625" bestFit="1" customWidth="1"/>
    <col min="3851" max="3851" width="12.5703125" bestFit="1" customWidth="1"/>
    <col min="3852" max="3852" width="12" bestFit="1" customWidth="1"/>
    <col min="3854" max="3854" width="13.140625" customWidth="1"/>
    <col min="3855" max="3855" width="11.85546875" customWidth="1"/>
    <col min="3856" max="3856" width="13.28515625" customWidth="1"/>
    <col min="3857" max="3857" width="16.28515625" customWidth="1"/>
    <col min="4097" max="4097" width="10.5703125" customWidth="1"/>
    <col min="4098" max="4098" width="42.42578125" bestFit="1" customWidth="1"/>
    <col min="4099" max="4099" width="13.7109375" bestFit="1" customWidth="1"/>
    <col min="4100" max="4100" width="15.140625" customWidth="1"/>
    <col min="4101" max="4101" width="15.42578125" bestFit="1" customWidth="1"/>
    <col min="4102" max="4102" width="6.42578125" bestFit="1" customWidth="1"/>
    <col min="4103" max="4103" width="8.28515625" customWidth="1"/>
    <col min="4104" max="4104" width="13.7109375" bestFit="1" customWidth="1"/>
    <col min="4105" max="4105" width="12.5703125" bestFit="1" customWidth="1"/>
    <col min="4106" max="4106" width="12.28515625" bestFit="1" customWidth="1"/>
    <col min="4107" max="4107" width="12.5703125" bestFit="1" customWidth="1"/>
    <col min="4108" max="4108" width="12" bestFit="1" customWidth="1"/>
    <col min="4110" max="4110" width="13.140625" customWidth="1"/>
    <col min="4111" max="4111" width="11.85546875" customWidth="1"/>
    <col min="4112" max="4112" width="13.28515625" customWidth="1"/>
    <col min="4113" max="4113" width="16.28515625" customWidth="1"/>
    <col min="4353" max="4353" width="10.5703125" customWidth="1"/>
    <col min="4354" max="4354" width="42.42578125" bestFit="1" customWidth="1"/>
    <col min="4355" max="4355" width="13.7109375" bestFit="1" customWidth="1"/>
    <col min="4356" max="4356" width="15.140625" customWidth="1"/>
    <col min="4357" max="4357" width="15.42578125" bestFit="1" customWidth="1"/>
    <col min="4358" max="4358" width="6.42578125" bestFit="1" customWidth="1"/>
    <col min="4359" max="4359" width="8.28515625" customWidth="1"/>
    <col min="4360" max="4360" width="13.7109375" bestFit="1" customWidth="1"/>
    <col min="4361" max="4361" width="12.5703125" bestFit="1" customWidth="1"/>
    <col min="4362" max="4362" width="12.28515625" bestFit="1" customWidth="1"/>
    <col min="4363" max="4363" width="12.5703125" bestFit="1" customWidth="1"/>
    <col min="4364" max="4364" width="12" bestFit="1" customWidth="1"/>
    <col min="4366" max="4366" width="13.140625" customWidth="1"/>
    <col min="4367" max="4367" width="11.85546875" customWidth="1"/>
    <col min="4368" max="4368" width="13.28515625" customWidth="1"/>
    <col min="4369" max="4369" width="16.28515625" customWidth="1"/>
    <col min="4609" max="4609" width="10.5703125" customWidth="1"/>
    <col min="4610" max="4610" width="42.42578125" bestFit="1" customWidth="1"/>
    <col min="4611" max="4611" width="13.7109375" bestFit="1" customWidth="1"/>
    <col min="4612" max="4612" width="15.140625" customWidth="1"/>
    <col min="4613" max="4613" width="15.42578125" bestFit="1" customWidth="1"/>
    <col min="4614" max="4614" width="6.42578125" bestFit="1" customWidth="1"/>
    <col min="4615" max="4615" width="8.28515625" customWidth="1"/>
    <col min="4616" max="4616" width="13.7109375" bestFit="1" customWidth="1"/>
    <col min="4617" max="4617" width="12.5703125" bestFit="1" customWidth="1"/>
    <col min="4618" max="4618" width="12.28515625" bestFit="1" customWidth="1"/>
    <col min="4619" max="4619" width="12.5703125" bestFit="1" customWidth="1"/>
    <col min="4620" max="4620" width="12" bestFit="1" customWidth="1"/>
    <col min="4622" max="4622" width="13.140625" customWidth="1"/>
    <col min="4623" max="4623" width="11.85546875" customWidth="1"/>
    <col min="4624" max="4624" width="13.28515625" customWidth="1"/>
    <col min="4625" max="4625" width="16.28515625" customWidth="1"/>
    <col min="4865" max="4865" width="10.5703125" customWidth="1"/>
    <col min="4866" max="4866" width="42.42578125" bestFit="1" customWidth="1"/>
    <col min="4867" max="4867" width="13.7109375" bestFit="1" customWidth="1"/>
    <col min="4868" max="4868" width="15.140625" customWidth="1"/>
    <col min="4869" max="4869" width="15.42578125" bestFit="1" customWidth="1"/>
    <col min="4870" max="4870" width="6.42578125" bestFit="1" customWidth="1"/>
    <col min="4871" max="4871" width="8.28515625" customWidth="1"/>
    <col min="4872" max="4872" width="13.7109375" bestFit="1" customWidth="1"/>
    <col min="4873" max="4873" width="12.5703125" bestFit="1" customWidth="1"/>
    <col min="4874" max="4874" width="12.28515625" bestFit="1" customWidth="1"/>
    <col min="4875" max="4875" width="12.5703125" bestFit="1" customWidth="1"/>
    <col min="4876" max="4876" width="12" bestFit="1" customWidth="1"/>
    <col min="4878" max="4878" width="13.140625" customWidth="1"/>
    <col min="4879" max="4879" width="11.85546875" customWidth="1"/>
    <col min="4880" max="4880" width="13.28515625" customWidth="1"/>
    <col min="4881" max="4881" width="16.28515625" customWidth="1"/>
    <col min="5121" max="5121" width="10.5703125" customWidth="1"/>
    <col min="5122" max="5122" width="42.42578125" bestFit="1" customWidth="1"/>
    <col min="5123" max="5123" width="13.7109375" bestFit="1" customWidth="1"/>
    <col min="5124" max="5124" width="15.140625" customWidth="1"/>
    <col min="5125" max="5125" width="15.42578125" bestFit="1" customWidth="1"/>
    <col min="5126" max="5126" width="6.42578125" bestFit="1" customWidth="1"/>
    <col min="5127" max="5127" width="8.28515625" customWidth="1"/>
    <col min="5128" max="5128" width="13.7109375" bestFit="1" customWidth="1"/>
    <col min="5129" max="5129" width="12.5703125" bestFit="1" customWidth="1"/>
    <col min="5130" max="5130" width="12.28515625" bestFit="1" customWidth="1"/>
    <col min="5131" max="5131" width="12.5703125" bestFit="1" customWidth="1"/>
    <col min="5132" max="5132" width="12" bestFit="1" customWidth="1"/>
    <col min="5134" max="5134" width="13.140625" customWidth="1"/>
    <col min="5135" max="5135" width="11.85546875" customWidth="1"/>
    <col min="5136" max="5136" width="13.28515625" customWidth="1"/>
    <col min="5137" max="5137" width="16.28515625" customWidth="1"/>
    <col min="5377" max="5377" width="10.5703125" customWidth="1"/>
    <col min="5378" max="5378" width="42.42578125" bestFit="1" customWidth="1"/>
    <col min="5379" max="5379" width="13.7109375" bestFit="1" customWidth="1"/>
    <col min="5380" max="5380" width="15.140625" customWidth="1"/>
    <col min="5381" max="5381" width="15.42578125" bestFit="1" customWidth="1"/>
    <col min="5382" max="5382" width="6.42578125" bestFit="1" customWidth="1"/>
    <col min="5383" max="5383" width="8.28515625" customWidth="1"/>
    <col min="5384" max="5384" width="13.7109375" bestFit="1" customWidth="1"/>
    <col min="5385" max="5385" width="12.5703125" bestFit="1" customWidth="1"/>
    <col min="5386" max="5386" width="12.28515625" bestFit="1" customWidth="1"/>
    <col min="5387" max="5387" width="12.5703125" bestFit="1" customWidth="1"/>
    <col min="5388" max="5388" width="12" bestFit="1" customWidth="1"/>
    <col min="5390" max="5390" width="13.140625" customWidth="1"/>
    <col min="5391" max="5391" width="11.85546875" customWidth="1"/>
    <col min="5392" max="5392" width="13.28515625" customWidth="1"/>
    <col min="5393" max="5393" width="16.28515625" customWidth="1"/>
    <col min="5633" max="5633" width="10.5703125" customWidth="1"/>
    <col min="5634" max="5634" width="42.42578125" bestFit="1" customWidth="1"/>
    <col min="5635" max="5635" width="13.7109375" bestFit="1" customWidth="1"/>
    <col min="5636" max="5636" width="15.140625" customWidth="1"/>
    <col min="5637" max="5637" width="15.42578125" bestFit="1" customWidth="1"/>
    <col min="5638" max="5638" width="6.42578125" bestFit="1" customWidth="1"/>
    <col min="5639" max="5639" width="8.28515625" customWidth="1"/>
    <col min="5640" max="5640" width="13.7109375" bestFit="1" customWidth="1"/>
    <col min="5641" max="5641" width="12.5703125" bestFit="1" customWidth="1"/>
    <col min="5642" max="5642" width="12.28515625" bestFit="1" customWidth="1"/>
    <col min="5643" max="5643" width="12.5703125" bestFit="1" customWidth="1"/>
    <col min="5644" max="5644" width="12" bestFit="1" customWidth="1"/>
    <col min="5646" max="5646" width="13.140625" customWidth="1"/>
    <col min="5647" max="5647" width="11.85546875" customWidth="1"/>
    <col min="5648" max="5648" width="13.28515625" customWidth="1"/>
    <col min="5649" max="5649" width="16.28515625" customWidth="1"/>
    <col min="5889" max="5889" width="10.5703125" customWidth="1"/>
    <col min="5890" max="5890" width="42.42578125" bestFit="1" customWidth="1"/>
    <col min="5891" max="5891" width="13.7109375" bestFit="1" customWidth="1"/>
    <col min="5892" max="5892" width="15.140625" customWidth="1"/>
    <col min="5893" max="5893" width="15.42578125" bestFit="1" customWidth="1"/>
    <col min="5894" max="5894" width="6.42578125" bestFit="1" customWidth="1"/>
    <col min="5895" max="5895" width="8.28515625" customWidth="1"/>
    <col min="5896" max="5896" width="13.7109375" bestFit="1" customWidth="1"/>
    <col min="5897" max="5897" width="12.5703125" bestFit="1" customWidth="1"/>
    <col min="5898" max="5898" width="12.28515625" bestFit="1" customWidth="1"/>
    <col min="5899" max="5899" width="12.5703125" bestFit="1" customWidth="1"/>
    <col min="5900" max="5900" width="12" bestFit="1" customWidth="1"/>
    <col min="5902" max="5902" width="13.140625" customWidth="1"/>
    <col min="5903" max="5903" width="11.85546875" customWidth="1"/>
    <col min="5904" max="5904" width="13.28515625" customWidth="1"/>
    <col min="5905" max="5905" width="16.28515625" customWidth="1"/>
    <col min="6145" max="6145" width="10.5703125" customWidth="1"/>
    <col min="6146" max="6146" width="42.42578125" bestFit="1" customWidth="1"/>
    <col min="6147" max="6147" width="13.7109375" bestFit="1" customWidth="1"/>
    <col min="6148" max="6148" width="15.140625" customWidth="1"/>
    <col min="6149" max="6149" width="15.42578125" bestFit="1" customWidth="1"/>
    <col min="6150" max="6150" width="6.42578125" bestFit="1" customWidth="1"/>
    <col min="6151" max="6151" width="8.28515625" customWidth="1"/>
    <col min="6152" max="6152" width="13.7109375" bestFit="1" customWidth="1"/>
    <col min="6153" max="6153" width="12.5703125" bestFit="1" customWidth="1"/>
    <col min="6154" max="6154" width="12.28515625" bestFit="1" customWidth="1"/>
    <col min="6155" max="6155" width="12.5703125" bestFit="1" customWidth="1"/>
    <col min="6156" max="6156" width="12" bestFit="1" customWidth="1"/>
    <col min="6158" max="6158" width="13.140625" customWidth="1"/>
    <col min="6159" max="6159" width="11.85546875" customWidth="1"/>
    <col min="6160" max="6160" width="13.28515625" customWidth="1"/>
    <col min="6161" max="6161" width="16.28515625" customWidth="1"/>
    <col min="6401" max="6401" width="10.5703125" customWidth="1"/>
    <col min="6402" max="6402" width="42.42578125" bestFit="1" customWidth="1"/>
    <col min="6403" max="6403" width="13.7109375" bestFit="1" customWidth="1"/>
    <col min="6404" max="6404" width="15.140625" customWidth="1"/>
    <col min="6405" max="6405" width="15.42578125" bestFit="1" customWidth="1"/>
    <col min="6406" max="6406" width="6.42578125" bestFit="1" customWidth="1"/>
    <col min="6407" max="6407" width="8.28515625" customWidth="1"/>
    <col min="6408" max="6408" width="13.7109375" bestFit="1" customWidth="1"/>
    <col min="6409" max="6409" width="12.5703125" bestFit="1" customWidth="1"/>
    <col min="6410" max="6410" width="12.28515625" bestFit="1" customWidth="1"/>
    <col min="6411" max="6411" width="12.5703125" bestFit="1" customWidth="1"/>
    <col min="6412" max="6412" width="12" bestFit="1" customWidth="1"/>
    <col min="6414" max="6414" width="13.140625" customWidth="1"/>
    <col min="6415" max="6415" width="11.85546875" customWidth="1"/>
    <col min="6416" max="6416" width="13.28515625" customWidth="1"/>
    <col min="6417" max="6417" width="16.28515625" customWidth="1"/>
    <col min="6657" max="6657" width="10.5703125" customWidth="1"/>
    <col min="6658" max="6658" width="42.42578125" bestFit="1" customWidth="1"/>
    <col min="6659" max="6659" width="13.7109375" bestFit="1" customWidth="1"/>
    <col min="6660" max="6660" width="15.140625" customWidth="1"/>
    <col min="6661" max="6661" width="15.42578125" bestFit="1" customWidth="1"/>
    <col min="6662" max="6662" width="6.42578125" bestFit="1" customWidth="1"/>
    <col min="6663" max="6663" width="8.28515625" customWidth="1"/>
    <col min="6664" max="6664" width="13.7109375" bestFit="1" customWidth="1"/>
    <col min="6665" max="6665" width="12.5703125" bestFit="1" customWidth="1"/>
    <col min="6666" max="6666" width="12.28515625" bestFit="1" customWidth="1"/>
    <col min="6667" max="6667" width="12.5703125" bestFit="1" customWidth="1"/>
    <col min="6668" max="6668" width="12" bestFit="1" customWidth="1"/>
    <col min="6670" max="6670" width="13.140625" customWidth="1"/>
    <col min="6671" max="6671" width="11.85546875" customWidth="1"/>
    <col min="6672" max="6672" width="13.28515625" customWidth="1"/>
    <col min="6673" max="6673" width="16.28515625" customWidth="1"/>
    <col min="6913" max="6913" width="10.5703125" customWidth="1"/>
    <col min="6914" max="6914" width="42.42578125" bestFit="1" customWidth="1"/>
    <col min="6915" max="6915" width="13.7109375" bestFit="1" customWidth="1"/>
    <col min="6916" max="6916" width="15.140625" customWidth="1"/>
    <col min="6917" max="6917" width="15.42578125" bestFit="1" customWidth="1"/>
    <col min="6918" max="6918" width="6.42578125" bestFit="1" customWidth="1"/>
    <col min="6919" max="6919" width="8.28515625" customWidth="1"/>
    <col min="6920" max="6920" width="13.7109375" bestFit="1" customWidth="1"/>
    <col min="6921" max="6921" width="12.5703125" bestFit="1" customWidth="1"/>
    <col min="6922" max="6922" width="12.28515625" bestFit="1" customWidth="1"/>
    <col min="6923" max="6923" width="12.5703125" bestFit="1" customWidth="1"/>
    <col min="6924" max="6924" width="12" bestFit="1" customWidth="1"/>
    <col min="6926" max="6926" width="13.140625" customWidth="1"/>
    <col min="6927" max="6927" width="11.85546875" customWidth="1"/>
    <col min="6928" max="6928" width="13.28515625" customWidth="1"/>
    <col min="6929" max="6929" width="16.28515625" customWidth="1"/>
    <col min="7169" max="7169" width="10.5703125" customWidth="1"/>
    <col min="7170" max="7170" width="42.42578125" bestFit="1" customWidth="1"/>
    <col min="7171" max="7171" width="13.7109375" bestFit="1" customWidth="1"/>
    <col min="7172" max="7172" width="15.140625" customWidth="1"/>
    <col min="7173" max="7173" width="15.42578125" bestFit="1" customWidth="1"/>
    <col min="7174" max="7174" width="6.42578125" bestFit="1" customWidth="1"/>
    <col min="7175" max="7175" width="8.28515625" customWidth="1"/>
    <col min="7176" max="7176" width="13.7109375" bestFit="1" customWidth="1"/>
    <col min="7177" max="7177" width="12.5703125" bestFit="1" customWidth="1"/>
    <col min="7178" max="7178" width="12.28515625" bestFit="1" customWidth="1"/>
    <col min="7179" max="7179" width="12.5703125" bestFit="1" customWidth="1"/>
    <col min="7180" max="7180" width="12" bestFit="1" customWidth="1"/>
    <col min="7182" max="7182" width="13.140625" customWidth="1"/>
    <col min="7183" max="7183" width="11.85546875" customWidth="1"/>
    <col min="7184" max="7184" width="13.28515625" customWidth="1"/>
    <col min="7185" max="7185" width="16.28515625" customWidth="1"/>
    <col min="7425" max="7425" width="10.5703125" customWidth="1"/>
    <col min="7426" max="7426" width="42.42578125" bestFit="1" customWidth="1"/>
    <col min="7427" max="7427" width="13.7109375" bestFit="1" customWidth="1"/>
    <col min="7428" max="7428" width="15.140625" customWidth="1"/>
    <col min="7429" max="7429" width="15.42578125" bestFit="1" customWidth="1"/>
    <col min="7430" max="7430" width="6.42578125" bestFit="1" customWidth="1"/>
    <col min="7431" max="7431" width="8.28515625" customWidth="1"/>
    <col min="7432" max="7432" width="13.7109375" bestFit="1" customWidth="1"/>
    <col min="7433" max="7433" width="12.5703125" bestFit="1" customWidth="1"/>
    <col min="7434" max="7434" width="12.28515625" bestFit="1" customWidth="1"/>
    <col min="7435" max="7435" width="12.5703125" bestFit="1" customWidth="1"/>
    <col min="7436" max="7436" width="12" bestFit="1" customWidth="1"/>
    <col min="7438" max="7438" width="13.140625" customWidth="1"/>
    <col min="7439" max="7439" width="11.85546875" customWidth="1"/>
    <col min="7440" max="7440" width="13.28515625" customWidth="1"/>
    <col min="7441" max="7441" width="16.28515625" customWidth="1"/>
    <col min="7681" max="7681" width="10.5703125" customWidth="1"/>
    <col min="7682" max="7682" width="42.42578125" bestFit="1" customWidth="1"/>
    <col min="7683" max="7683" width="13.7109375" bestFit="1" customWidth="1"/>
    <col min="7684" max="7684" width="15.140625" customWidth="1"/>
    <col min="7685" max="7685" width="15.42578125" bestFit="1" customWidth="1"/>
    <col min="7686" max="7686" width="6.42578125" bestFit="1" customWidth="1"/>
    <col min="7687" max="7687" width="8.28515625" customWidth="1"/>
    <col min="7688" max="7688" width="13.7109375" bestFit="1" customWidth="1"/>
    <col min="7689" max="7689" width="12.5703125" bestFit="1" customWidth="1"/>
    <col min="7690" max="7690" width="12.28515625" bestFit="1" customWidth="1"/>
    <col min="7691" max="7691" width="12.5703125" bestFit="1" customWidth="1"/>
    <col min="7692" max="7692" width="12" bestFit="1" customWidth="1"/>
    <col min="7694" max="7694" width="13.140625" customWidth="1"/>
    <col min="7695" max="7695" width="11.85546875" customWidth="1"/>
    <col min="7696" max="7696" width="13.28515625" customWidth="1"/>
    <col min="7697" max="7697" width="16.28515625" customWidth="1"/>
    <col min="7937" max="7937" width="10.5703125" customWidth="1"/>
    <col min="7938" max="7938" width="42.42578125" bestFit="1" customWidth="1"/>
    <col min="7939" max="7939" width="13.7109375" bestFit="1" customWidth="1"/>
    <col min="7940" max="7940" width="15.140625" customWidth="1"/>
    <col min="7941" max="7941" width="15.42578125" bestFit="1" customWidth="1"/>
    <col min="7942" max="7942" width="6.42578125" bestFit="1" customWidth="1"/>
    <col min="7943" max="7943" width="8.28515625" customWidth="1"/>
    <col min="7944" max="7944" width="13.7109375" bestFit="1" customWidth="1"/>
    <col min="7945" max="7945" width="12.5703125" bestFit="1" customWidth="1"/>
    <col min="7946" max="7946" width="12.28515625" bestFit="1" customWidth="1"/>
    <col min="7947" max="7947" width="12.5703125" bestFit="1" customWidth="1"/>
    <col min="7948" max="7948" width="12" bestFit="1" customWidth="1"/>
    <col min="7950" max="7950" width="13.140625" customWidth="1"/>
    <col min="7951" max="7951" width="11.85546875" customWidth="1"/>
    <col min="7952" max="7952" width="13.28515625" customWidth="1"/>
    <col min="7953" max="7953" width="16.28515625" customWidth="1"/>
    <col min="8193" max="8193" width="10.5703125" customWidth="1"/>
    <col min="8194" max="8194" width="42.42578125" bestFit="1" customWidth="1"/>
    <col min="8195" max="8195" width="13.7109375" bestFit="1" customWidth="1"/>
    <col min="8196" max="8196" width="15.140625" customWidth="1"/>
    <col min="8197" max="8197" width="15.42578125" bestFit="1" customWidth="1"/>
    <col min="8198" max="8198" width="6.42578125" bestFit="1" customWidth="1"/>
    <col min="8199" max="8199" width="8.28515625" customWidth="1"/>
    <col min="8200" max="8200" width="13.7109375" bestFit="1" customWidth="1"/>
    <col min="8201" max="8201" width="12.5703125" bestFit="1" customWidth="1"/>
    <col min="8202" max="8202" width="12.28515625" bestFit="1" customWidth="1"/>
    <col min="8203" max="8203" width="12.5703125" bestFit="1" customWidth="1"/>
    <col min="8204" max="8204" width="12" bestFit="1" customWidth="1"/>
    <col min="8206" max="8206" width="13.140625" customWidth="1"/>
    <col min="8207" max="8207" width="11.85546875" customWidth="1"/>
    <col min="8208" max="8208" width="13.28515625" customWidth="1"/>
    <col min="8209" max="8209" width="16.28515625" customWidth="1"/>
    <col min="8449" max="8449" width="10.5703125" customWidth="1"/>
    <col min="8450" max="8450" width="42.42578125" bestFit="1" customWidth="1"/>
    <col min="8451" max="8451" width="13.7109375" bestFit="1" customWidth="1"/>
    <col min="8452" max="8452" width="15.140625" customWidth="1"/>
    <col min="8453" max="8453" width="15.42578125" bestFit="1" customWidth="1"/>
    <col min="8454" max="8454" width="6.42578125" bestFit="1" customWidth="1"/>
    <col min="8455" max="8455" width="8.28515625" customWidth="1"/>
    <col min="8456" max="8456" width="13.7109375" bestFit="1" customWidth="1"/>
    <col min="8457" max="8457" width="12.5703125" bestFit="1" customWidth="1"/>
    <col min="8458" max="8458" width="12.28515625" bestFit="1" customWidth="1"/>
    <col min="8459" max="8459" width="12.5703125" bestFit="1" customWidth="1"/>
    <col min="8460" max="8460" width="12" bestFit="1" customWidth="1"/>
    <col min="8462" max="8462" width="13.140625" customWidth="1"/>
    <col min="8463" max="8463" width="11.85546875" customWidth="1"/>
    <col min="8464" max="8464" width="13.28515625" customWidth="1"/>
    <col min="8465" max="8465" width="16.28515625" customWidth="1"/>
    <col min="8705" max="8705" width="10.5703125" customWidth="1"/>
    <col min="8706" max="8706" width="42.42578125" bestFit="1" customWidth="1"/>
    <col min="8707" max="8707" width="13.7109375" bestFit="1" customWidth="1"/>
    <col min="8708" max="8708" width="15.140625" customWidth="1"/>
    <col min="8709" max="8709" width="15.42578125" bestFit="1" customWidth="1"/>
    <col min="8710" max="8710" width="6.42578125" bestFit="1" customWidth="1"/>
    <col min="8711" max="8711" width="8.28515625" customWidth="1"/>
    <col min="8712" max="8712" width="13.7109375" bestFit="1" customWidth="1"/>
    <col min="8713" max="8713" width="12.5703125" bestFit="1" customWidth="1"/>
    <col min="8714" max="8714" width="12.28515625" bestFit="1" customWidth="1"/>
    <col min="8715" max="8715" width="12.5703125" bestFit="1" customWidth="1"/>
    <col min="8716" max="8716" width="12" bestFit="1" customWidth="1"/>
    <col min="8718" max="8718" width="13.140625" customWidth="1"/>
    <col min="8719" max="8719" width="11.85546875" customWidth="1"/>
    <col min="8720" max="8720" width="13.28515625" customWidth="1"/>
    <col min="8721" max="8721" width="16.28515625" customWidth="1"/>
    <col min="8961" max="8961" width="10.5703125" customWidth="1"/>
    <col min="8962" max="8962" width="42.42578125" bestFit="1" customWidth="1"/>
    <col min="8963" max="8963" width="13.7109375" bestFit="1" customWidth="1"/>
    <col min="8964" max="8964" width="15.140625" customWidth="1"/>
    <col min="8965" max="8965" width="15.42578125" bestFit="1" customWidth="1"/>
    <col min="8966" max="8966" width="6.42578125" bestFit="1" customWidth="1"/>
    <col min="8967" max="8967" width="8.28515625" customWidth="1"/>
    <col min="8968" max="8968" width="13.7109375" bestFit="1" customWidth="1"/>
    <col min="8969" max="8969" width="12.5703125" bestFit="1" customWidth="1"/>
    <col min="8970" max="8970" width="12.28515625" bestFit="1" customWidth="1"/>
    <col min="8971" max="8971" width="12.5703125" bestFit="1" customWidth="1"/>
    <col min="8972" max="8972" width="12" bestFit="1" customWidth="1"/>
    <col min="8974" max="8974" width="13.140625" customWidth="1"/>
    <col min="8975" max="8975" width="11.85546875" customWidth="1"/>
    <col min="8976" max="8976" width="13.28515625" customWidth="1"/>
    <col min="8977" max="8977" width="16.28515625" customWidth="1"/>
    <col min="9217" max="9217" width="10.5703125" customWidth="1"/>
    <col min="9218" max="9218" width="42.42578125" bestFit="1" customWidth="1"/>
    <col min="9219" max="9219" width="13.7109375" bestFit="1" customWidth="1"/>
    <col min="9220" max="9220" width="15.140625" customWidth="1"/>
    <col min="9221" max="9221" width="15.42578125" bestFit="1" customWidth="1"/>
    <col min="9222" max="9222" width="6.42578125" bestFit="1" customWidth="1"/>
    <col min="9223" max="9223" width="8.28515625" customWidth="1"/>
    <col min="9224" max="9224" width="13.7109375" bestFit="1" customWidth="1"/>
    <col min="9225" max="9225" width="12.5703125" bestFit="1" customWidth="1"/>
    <col min="9226" max="9226" width="12.28515625" bestFit="1" customWidth="1"/>
    <col min="9227" max="9227" width="12.5703125" bestFit="1" customWidth="1"/>
    <col min="9228" max="9228" width="12" bestFit="1" customWidth="1"/>
    <col min="9230" max="9230" width="13.140625" customWidth="1"/>
    <col min="9231" max="9231" width="11.85546875" customWidth="1"/>
    <col min="9232" max="9232" width="13.28515625" customWidth="1"/>
    <col min="9233" max="9233" width="16.28515625" customWidth="1"/>
    <col min="9473" max="9473" width="10.5703125" customWidth="1"/>
    <col min="9474" max="9474" width="42.42578125" bestFit="1" customWidth="1"/>
    <col min="9475" max="9475" width="13.7109375" bestFit="1" customWidth="1"/>
    <col min="9476" max="9476" width="15.140625" customWidth="1"/>
    <col min="9477" max="9477" width="15.42578125" bestFit="1" customWidth="1"/>
    <col min="9478" max="9478" width="6.42578125" bestFit="1" customWidth="1"/>
    <col min="9479" max="9479" width="8.28515625" customWidth="1"/>
    <col min="9480" max="9480" width="13.7109375" bestFit="1" customWidth="1"/>
    <col min="9481" max="9481" width="12.5703125" bestFit="1" customWidth="1"/>
    <col min="9482" max="9482" width="12.28515625" bestFit="1" customWidth="1"/>
    <col min="9483" max="9483" width="12.5703125" bestFit="1" customWidth="1"/>
    <col min="9484" max="9484" width="12" bestFit="1" customWidth="1"/>
    <col min="9486" max="9486" width="13.140625" customWidth="1"/>
    <col min="9487" max="9487" width="11.85546875" customWidth="1"/>
    <col min="9488" max="9488" width="13.28515625" customWidth="1"/>
    <col min="9489" max="9489" width="16.28515625" customWidth="1"/>
    <col min="9729" max="9729" width="10.5703125" customWidth="1"/>
    <col min="9730" max="9730" width="42.42578125" bestFit="1" customWidth="1"/>
    <col min="9731" max="9731" width="13.7109375" bestFit="1" customWidth="1"/>
    <col min="9732" max="9732" width="15.140625" customWidth="1"/>
    <col min="9733" max="9733" width="15.42578125" bestFit="1" customWidth="1"/>
    <col min="9734" max="9734" width="6.42578125" bestFit="1" customWidth="1"/>
    <col min="9735" max="9735" width="8.28515625" customWidth="1"/>
    <col min="9736" max="9736" width="13.7109375" bestFit="1" customWidth="1"/>
    <col min="9737" max="9737" width="12.5703125" bestFit="1" customWidth="1"/>
    <col min="9738" max="9738" width="12.28515625" bestFit="1" customWidth="1"/>
    <col min="9739" max="9739" width="12.5703125" bestFit="1" customWidth="1"/>
    <col min="9740" max="9740" width="12" bestFit="1" customWidth="1"/>
    <col min="9742" max="9742" width="13.140625" customWidth="1"/>
    <col min="9743" max="9743" width="11.85546875" customWidth="1"/>
    <col min="9744" max="9744" width="13.28515625" customWidth="1"/>
    <col min="9745" max="9745" width="16.28515625" customWidth="1"/>
    <col min="9985" max="9985" width="10.5703125" customWidth="1"/>
    <col min="9986" max="9986" width="42.42578125" bestFit="1" customWidth="1"/>
    <col min="9987" max="9987" width="13.7109375" bestFit="1" customWidth="1"/>
    <col min="9988" max="9988" width="15.140625" customWidth="1"/>
    <col min="9989" max="9989" width="15.42578125" bestFit="1" customWidth="1"/>
    <col min="9990" max="9990" width="6.42578125" bestFit="1" customWidth="1"/>
    <col min="9991" max="9991" width="8.28515625" customWidth="1"/>
    <col min="9992" max="9992" width="13.7109375" bestFit="1" customWidth="1"/>
    <col min="9993" max="9993" width="12.5703125" bestFit="1" customWidth="1"/>
    <col min="9994" max="9994" width="12.28515625" bestFit="1" customWidth="1"/>
    <col min="9995" max="9995" width="12.5703125" bestFit="1" customWidth="1"/>
    <col min="9996" max="9996" width="12" bestFit="1" customWidth="1"/>
    <col min="9998" max="9998" width="13.140625" customWidth="1"/>
    <col min="9999" max="9999" width="11.85546875" customWidth="1"/>
    <col min="10000" max="10000" width="13.28515625" customWidth="1"/>
    <col min="10001" max="10001" width="16.28515625" customWidth="1"/>
    <col min="10241" max="10241" width="10.5703125" customWidth="1"/>
    <col min="10242" max="10242" width="42.42578125" bestFit="1" customWidth="1"/>
    <col min="10243" max="10243" width="13.7109375" bestFit="1" customWidth="1"/>
    <col min="10244" max="10244" width="15.140625" customWidth="1"/>
    <col min="10245" max="10245" width="15.42578125" bestFit="1" customWidth="1"/>
    <col min="10246" max="10246" width="6.42578125" bestFit="1" customWidth="1"/>
    <col min="10247" max="10247" width="8.28515625" customWidth="1"/>
    <col min="10248" max="10248" width="13.7109375" bestFit="1" customWidth="1"/>
    <col min="10249" max="10249" width="12.5703125" bestFit="1" customWidth="1"/>
    <col min="10250" max="10250" width="12.28515625" bestFit="1" customWidth="1"/>
    <col min="10251" max="10251" width="12.5703125" bestFit="1" customWidth="1"/>
    <col min="10252" max="10252" width="12" bestFit="1" customWidth="1"/>
    <col min="10254" max="10254" width="13.140625" customWidth="1"/>
    <col min="10255" max="10255" width="11.85546875" customWidth="1"/>
    <col min="10256" max="10256" width="13.28515625" customWidth="1"/>
    <col min="10257" max="10257" width="16.28515625" customWidth="1"/>
    <col min="10497" max="10497" width="10.5703125" customWidth="1"/>
    <col min="10498" max="10498" width="42.42578125" bestFit="1" customWidth="1"/>
    <col min="10499" max="10499" width="13.7109375" bestFit="1" customWidth="1"/>
    <col min="10500" max="10500" width="15.140625" customWidth="1"/>
    <col min="10501" max="10501" width="15.42578125" bestFit="1" customWidth="1"/>
    <col min="10502" max="10502" width="6.42578125" bestFit="1" customWidth="1"/>
    <col min="10503" max="10503" width="8.28515625" customWidth="1"/>
    <col min="10504" max="10504" width="13.7109375" bestFit="1" customWidth="1"/>
    <col min="10505" max="10505" width="12.5703125" bestFit="1" customWidth="1"/>
    <col min="10506" max="10506" width="12.28515625" bestFit="1" customWidth="1"/>
    <col min="10507" max="10507" width="12.5703125" bestFit="1" customWidth="1"/>
    <col min="10508" max="10508" width="12" bestFit="1" customWidth="1"/>
    <col min="10510" max="10510" width="13.140625" customWidth="1"/>
    <col min="10511" max="10511" width="11.85546875" customWidth="1"/>
    <col min="10512" max="10512" width="13.28515625" customWidth="1"/>
    <col min="10513" max="10513" width="16.28515625" customWidth="1"/>
    <col min="10753" max="10753" width="10.5703125" customWidth="1"/>
    <col min="10754" max="10754" width="42.42578125" bestFit="1" customWidth="1"/>
    <col min="10755" max="10755" width="13.7109375" bestFit="1" customWidth="1"/>
    <col min="10756" max="10756" width="15.140625" customWidth="1"/>
    <col min="10757" max="10757" width="15.42578125" bestFit="1" customWidth="1"/>
    <col min="10758" max="10758" width="6.42578125" bestFit="1" customWidth="1"/>
    <col min="10759" max="10759" width="8.28515625" customWidth="1"/>
    <col min="10760" max="10760" width="13.7109375" bestFit="1" customWidth="1"/>
    <col min="10761" max="10761" width="12.5703125" bestFit="1" customWidth="1"/>
    <col min="10762" max="10762" width="12.28515625" bestFit="1" customWidth="1"/>
    <col min="10763" max="10763" width="12.5703125" bestFit="1" customWidth="1"/>
    <col min="10764" max="10764" width="12" bestFit="1" customWidth="1"/>
    <col min="10766" max="10766" width="13.140625" customWidth="1"/>
    <col min="10767" max="10767" width="11.85546875" customWidth="1"/>
    <col min="10768" max="10768" width="13.28515625" customWidth="1"/>
    <col min="10769" max="10769" width="16.28515625" customWidth="1"/>
    <col min="11009" max="11009" width="10.5703125" customWidth="1"/>
    <col min="11010" max="11010" width="42.42578125" bestFit="1" customWidth="1"/>
    <col min="11011" max="11011" width="13.7109375" bestFit="1" customWidth="1"/>
    <col min="11012" max="11012" width="15.140625" customWidth="1"/>
    <col min="11013" max="11013" width="15.42578125" bestFit="1" customWidth="1"/>
    <col min="11014" max="11014" width="6.42578125" bestFit="1" customWidth="1"/>
    <col min="11015" max="11015" width="8.28515625" customWidth="1"/>
    <col min="11016" max="11016" width="13.7109375" bestFit="1" customWidth="1"/>
    <col min="11017" max="11017" width="12.5703125" bestFit="1" customWidth="1"/>
    <col min="11018" max="11018" width="12.28515625" bestFit="1" customWidth="1"/>
    <col min="11019" max="11019" width="12.5703125" bestFit="1" customWidth="1"/>
    <col min="11020" max="11020" width="12" bestFit="1" customWidth="1"/>
    <col min="11022" max="11022" width="13.140625" customWidth="1"/>
    <col min="11023" max="11023" width="11.85546875" customWidth="1"/>
    <col min="11024" max="11024" width="13.28515625" customWidth="1"/>
    <col min="11025" max="11025" width="16.28515625" customWidth="1"/>
    <col min="11265" max="11265" width="10.5703125" customWidth="1"/>
    <col min="11266" max="11266" width="42.42578125" bestFit="1" customWidth="1"/>
    <col min="11267" max="11267" width="13.7109375" bestFit="1" customWidth="1"/>
    <col min="11268" max="11268" width="15.140625" customWidth="1"/>
    <col min="11269" max="11269" width="15.42578125" bestFit="1" customWidth="1"/>
    <col min="11270" max="11270" width="6.42578125" bestFit="1" customWidth="1"/>
    <col min="11271" max="11271" width="8.28515625" customWidth="1"/>
    <col min="11272" max="11272" width="13.7109375" bestFit="1" customWidth="1"/>
    <col min="11273" max="11273" width="12.5703125" bestFit="1" customWidth="1"/>
    <col min="11274" max="11274" width="12.28515625" bestFit="1" customWidth="1"/>
    <col min="11275" max="11275" width="12.5703125" bestFit="1" customWidth="1"/>
    <col min="11276" max="11276" width="12" bestFit="1" customWidth="1"/>
    <col min="11278" max="11278" width="13.140625" customWidth="1"/>
    <col min="11279" max="11279" width="11.85546875" customWidth="1"/>
    <col min="11280" max="11280" width="13.28515625" customWidth="1"/>
    <col min="11281" max="11281" width="16.28515625" customWidth="1"/>
    <col min="11521" max="11521" width="10.5703125" customWidth="1"/>
    <col min="11522" max="11522" width="42.42578125" bestFit="1" customWidth="1"/>
    <col min="11523" max="11523" width="13.7109375" bestFit="1" customWidth="1"/>
    <col min="11524" max="11524" width="15.140625" customWidth="1"/>
    <col min="11525" max="11525" width="15.42578125" bestFit="1" customWidth="1"/>
    <col min="11526" max="11526" width="6.42578125" bestFit="1" customWidth="1"/>
    <col min="11527" max="11527" width="8.28515625" customWidth="1"/>
    <col min="11528" max="11528" width="13.7109375" bestFit="1" customWidth="1"/>
    <col min="11529" max="11529" width="12.5703125" bestFit="1" customWidth="1"/>
    <col min="11530" max="11530" width="12.28515625" bestFit="1" customWidth="1"/>
    <col min="11531" max="11531" width="12.5703125" bestFit="1" customWidth="1"/>
    <col min="11532" max="11532" width="12" bestFit="1" customWidth="1"/>
    <col min="11534" max="11534" width="13.140625" customWidth="1"/>
    <col min="11535" max="11535" width="11.85546875" customWidth="1"/>
    <col min="11536" max="11536" width="13.28515625" customWidth="1"/>
    <col min="11537" max="11537" width="16.28515625" customWidth="1"/>
    <col min="11777" max="11777" width="10.5703125" customWidth="1"/>
    <col min="11778" max="11778" width="42.42578125" bestFit="1" customWidth="1"/>
    <col min="11779" max="11779" width="13.7109375" bestFit="1" customWidth="1"/>
    <col min="11780" max="11780" width="15.140625" customWidth="1"/>
    <col min="11781" max="11781" width="15.42578125" bestFit="1" customWidth="1"/>
    <col min="11782" max="11782" width="6.42578125" bestFit="1" customWidth="1"/>
    <col min="11783" max="11783" width="8.28515625" customWidth="1"/>
    <col min="11784" max="11784" width="13.7109375" bestFit="1" customWidth="1"/>
    <col min="11785" max="11785" width="12.5703125" bestFit="1" customWidth="1"/>
    <col min="11786" max="11786" width="12.28515625" bestFit="1" customWidth="1"/>
    <col min="11787" max="11787" width="12.5703125" bestFit="1" customWidth="1"/>
    <col min="11788" max="11788" width="12" bestFit="1" customWidth="1"/>
    <col min="11790" max="11790" width="13.140625" customWidth="1"/>
    <col min="11791" max="11791" width="11.85546875" customWidth="1"/>
    <col min="11792" max="11792" width="13.28515625" customWidth="1"/>
    <col min="11793" max="11793" width="16.28515625" customWidth="1"/>
    <col min="12033" max="12033" width="10.5703125" customWidth="1"/>
    <col min="12034" max="12034" width="42.42578125" bestFit="1" customWidth="1"/>
    <col min="12035" max="12035" width="13.7109375" bestFit="1" customWidth="1"/>
    <col min="12036" max="12036" width="15.140625" customWidth="1"/>
    <col min="12037" max="12037" width="15.42578125" bestFit="1" customWidth="1"/>
    <col min="12038" max="12038" width="6.42578125" bestFit="1" customWidth="1"/>
    <col min="12039" max="12039" width="8.28515625" customWidth="1"/>
    <col min="12040" max="12040" width="13.7109375" bestFit="1" customWidth="1"/>
    <col min="12041" max="12041" width="12.5703125" bestFit="1" customWidth="1"/>
    <col min="12042" max="12042" width="12.28515625" bestFit="1" customWidth="1"/>
    <col min="12043" max="12043" width="12.5703125" bestFit="1" customWidth="1"/>
    <col min="12044" max="12044" width="12" bestFit="1" customWidth="1"/>
    <col min="12046" max="12046" width="13.140625" customWidth="1"/>
    <col min="12047" max="12047" width="11.85546875" customWidth="1"/>
    <col min="12048" max="12048" width="13.28515625" customWidth="1"/>
    <col min="12049" max="12049" width="16.28515625" customWidth="1"/>
    <col min="12289" max="12289" width="10.5703125" customWidth="1"/>
    <col min="12290" max="12290" width="42.42578125" bestFit="1" customWidth="1"/>
    <col min="12291" max="12291" width="13.7109375" bestFit="1" customWidth="1"/>
    <col min="12292" max="12292" width="15.140625" customWidth="1"/>
    <col min="12293" max="12293" width="15.42578125" bestFit="1" customWidth="1"/>
    <col min="12294" max="12294" width="6.42578125" bestFit="1" customWidth="1"/>
    <col min="12295" max="12295" width="8.28515625" customWidth="1"/>
    <col min="12296" max="12296" width="13.7109375" bestFit="1" customWidth="1"/>
    <col min="12297" max="12297" width="12.5703125" bestFit="1" customWidth="1"/>
    <col min="12298" max="12298" width="12.28515625" bestFit="1" customWidth="1"/>
    <col min="12299" max="12299" width="12.5703125" bestFit="1" customWidth="1"/>
    <col min="12300" max="12300" width="12" bestFit="1" customWidth="1"/>
    <col min="12302" max="12302" width="13.140625" customWidth="1"/>
    <col min="12303" max="12303" width="11.85546875" customWidth="1"/>
    <col min="12304" max="12304" width="13.28515625" customWidth="1"/>
    <col min="12305" max="12305" width="16.28515625" customWidth="1"/>
    <col min="12545" max="12545" width="10.5703125" customWidth="1"/>
    <col min="12546" max="12546" width="42.42578125" bestFit="1" customWidth="1"/>
    <col min="12547" max="12547" width="13.7109375" bestFit="1" customWidth="1"/>
    <col min="12548" max="12548" width="15.140625" customWidth="1"/>
    <col min="12549" max="12549" width="15.42578125" bestFit="1" customWidth="1"/>
    <col min="12550" max="12550" width="6.42578125" bestFit="1" customWidth="1"/>
    <col min="12551" max="12551" width="8.28515625" customWidth="1"/>
    <col min="12552" max="12552" width="13.7109375" bestFit="1" customWidth="1"/>
    <col min="12553" max="12553" width="12.5703125" bestFit="1" customWidth="1"/>
    <col min="12554" max="12554" width="12.28515625" bestFit="1" customWidth="1"/>
    <col min="12555" max="12555" width="12.5703125" bestFit="1" customWidth="1"/>
    <col min="12556" max="12556" width="12" bestFit="1" customWidth="1"/>
    <col min="12558" max="12558" width="13.140625" customWidth="1"/>
    <col min="12559" max="12559" width="11.85546875" customWidth="1"/>
    <col min="12560" max="12560" width="13.28515625" customWidth="1"/>
    <col min="12561" max="12561" width="16.28515625" customWidth="1"/>
    <col min="12801" max="12801" width="10.5703125" customWidth="1"/>
    <col min="12802" max="12802" width="42.42578125" bestFit="1" customWidth="1"/>
    <col min="12803" max="12803" width="13.7109375" bestFit="1" customWidth="1"/>
    <col min="12804" max="12804" width="15.140625" customWidth="1"/>
    <col min="12805" max="12805" width="15.42578125" bestFit="1" customWidth="1"/>
    <col min="12806" max="12806" width="6.42578125" bestFit="1" customWidth="1"/>
    <col min="12807" max="12807" width="8.28515625" customWidth="1"/>
    <col min="12808" max="12808" width="13.7109375" bestFit="1" customWidth="1"/>
    <col min="12809" max="12809" width="12.5703125" bestFit="1" customWidth="1"/>
    <col min="12810" max="12810" width="12.28515625" bestFit="1" customWidth="1"/>
    <col min="12811" max="12811" width="12.5703125" bestFit="1" customWidth="1"/>
    <col min="12812" max="12812" width="12" bestFit="1" customWidth="1"/>
    <col min="12814" max="12814" width="13.140625" customWidth="1"/>
    <col min="12815" max="12815" width="11.85546875" customWidth="1"/>
    <col min="12816" max="12816" width="13.28515625" customWidth="1"/>
    <col min="12817" max="12817" width="16.28515625" customWidth="1"/>
    <col min="13057" max="13057" width="10.5703125" customWidth="1"/>
    <col min="13058" max="13058" width="42.42578125" bestFit="1" customWidth="1"/>
    <col min="13059" max="13059" width="13.7109375" bestFit="1" customWidth="1"/>
    <col min="13060" max="13060" width="15.140625" customWidth="1"/>
    <col min="13061" max="13061" width="15.42578125" bestFit="1" customWidth="1"/>
    <col min="13062" max="13062" width="6.42578125" bestFit="1" customWidth="1"/>
    <col min="13063" max="13063" width="8.28515625" customWidth="1"/>
    <col min="13064" max="13064" width="13.7109375" bestFit="1" customWidth="1"/>
    <col min="13065" max="13065" width="12.5703125" bestFit="1" customWidth="1"/>
    <col min="13066" max="13066" width="12.28515625" bestFit="1" customWidth="1"/>
    <col min="13067" max="13067" width="12.5703125" bestFit="1" customWidth="1"/>
    <col min="13068" max="13068" width="12" bestFit="1" customWidth="1"/>
    <col min="13070" max="13070" width="13.140625" customWidth="1"/>
    <col min="13071" max="13071" width="11.85546875" customWidth="1"/>
    <col min="13072" max="13072" width="13.28515625" customWidth="1"/>
    <col min="13073" max="13073" width="16.28515625" customWidth="1"/>
    <col min="13313" max="13313" width="10.5703125" customWidth="1"/>
    <col min="13314" max="13314" width="42.42578125" bestFit="1" customWidth="1"/>
    <col min="13315" max="13315" width="13.7109375" bestFit="1" customWidth="1"/>
    <col min="13316" max="13316" width="15.140625" customWidth="1"/>
    <col min="13317" max="13317" width="15.42578125" bestFit="1" customWidth="1"/>
    <col min="13318" max="13318" width="6.42578125" bestFit="1" customWidth="1"/>
    <col min="13319" max="13319" width="8.28515625" customWidth="1"/>
    <col min="13320" max="13320" width="13.7109375" bestFit="1" customWidth="1"/>
    <col min="13321" max="13321" width="12.5703125" bestFit="1" customWidth="1"/>
    <col min="13322" max="13322" width="12.28515625" bestFit="1" customWidth="1"/>
    <col min="13323" max="13323" width="12.5703125" bestFit="1" customWidth="1"/>
    <col min="13324" max="13324" width="12" bestFit="1" customWidth="1"/>
    <col min="13326" max="13326" width="13.140625" customWidth="1"/>
    <col min="13327" max="13327" width="11.85546875" customWidth="1"/>
    <col min="13328" max="13328" width="13.28515625" customWidth="1"/>
    <col min="13329" max="13329" width="16.28515625" customWidth="1"/>
    <col min="13569" max="13569" width="10.5703125" customWidth="1"/>
    <col min="13570" max="13570" width="42.42578125" bestFit="1" customWidth="1"/>
    <col min="13571" max="13571" width="13.7109375" bestFit="1" customWidth="1"/>
    <col min="13572" max="13572" width="15.140625" customWidth="1"/>
    <col min="13573" max="13573" width="15.42578125" bestFit="1" customWidth="1"/>
    <col min="13574" max="13574" width="6.42578125" bestFit="1" customWidth="1"/>
    <col min="13575" max="13575" width="8.28515625" customWidth="1"/>
    <col min="13576" max="13576" width="13.7109375" bestFit="1" customWidth="1"/>
    <col min="13577" max="13577" width="12.5703125" bestFit="1" customWidth="1"/>
    <col min="13578" max="13578" width="12.28515625" bestFit="1" customWidth="1"/>
    <col min="13579" max="13579" width="12.5703125" bestFit="1" customWidth="1"/>
    <col min="13580" max="13580" width="12" bestFit="1" customWidth="1"/>
    <col min="13582" max="13582" width="13.140625" customWidth="1"/>
    <col min="13583" max="13583" width="11.85546875" customWidth="1"/>
    <col min="13584" max="13584" width="13.28515625" customWidth="1"/>
    <col min="13585" max="13585" width="16.28515625" customWidth="1"/>
    <col min="13825" max="13825" width="10.5703125" customWidth="1"/>
    <col min="13826" max="13826" width="42.42578125" bestFit="1" customWidth="1"/>
    <col min="13827" max="13827" width="13.7109375" bestFit="1" customWidth="1"/>
    <col min="13828" max="13828" width="15.140625" customWidth="1"/>
    <col min="13829" max="13829" width="15.42578125" bestFit="1" customWidth="1"/>
    <col min="13830" max="13830" width="6.42578125" bestFit="1" customWidth="1"/>
    <col min="13831" max="13831" width="8.28515625" customWidth="1"/>
    <col min="13832" max="13832" width="13.7109375" bestFit="1" customWidth="1"/>
    <col min="13833" max="13833" width="12.5703125" bestFit="1" customWidth="1"/>
    <col min="13834" max="13834" width="12.28515625" bestFit="1" customWidth="1"/>
    <col min="13835" max="13835" width="12.5703125" bestFit="1" customWidth="1"/>
    <col min="13836" max="13836" width="12" bestFit="1" customWidth="1"/>
    <col min="13838" max="13838" width="13.140625" customWidth="1"/>
    <col min="13839" max="13839" width="11.85546875" customWidth="1"/>
    <col min="13840" max="13840" width="13.28515625" customWidth="1"/>
    <col min="13841" max="13841" width="16.28515625" customWidth="1"/>
    <col min="14081" max="14081" width="10.5703125" customWidth="1"/>
    <col min="14082" max="14082" width="42.42578125" bestFit="1" customWidth="1"/>
    <col min="14083" max="14083" width="13.7109375" bestFit="1" customWidth="1"/>
    <col min="14084" max="14084" width="15.140625" customWidth="1"/>
    <col min="14085" max="14085" width="15.42578125" bestFit="1" customWidth="1"/>
    <col min="14086" max="14086" width="6.42578125" bestFit="1" customWidth="1"/>
    <col min="14087" max="14087" width="8.28515625" customWidth="1"/>
    <col min="14088" max="14088" width="13.7109375" bestFit="1" customWidth="1"/>
    <col min="14089" max="14089" width="12.5703125" bestFit="1" customWidth="1"/>
    <col min="14090" max="14090" width="12.28515625" bestFit="1" customWidth="1"/>
    <col min="14091" max="14091" width="12.5703125" bestFit="1" customWidth="1"/>
    <col min="14092" max="14092" width="12" bestFit="1" customWidth="1"/>
    <col min="14094" max="14094" width="13.140625" customWidth="1"/>
    <col min="14095" max="14095" width="11.85546875" customWidth="1"/>
    <col min="14096" max="14096" width="13.28515625" customWidth="1"/>
    <col min="14097" max="14097" width="16.28515625" customWidth="1"/>
    <col min="14337" max="14337" width="10.5703125" customWidth="1"/>
    <col min="14338" max="14338" width="42.42578125" bestFit="1" customWidth="1"/>
    <col min="14339" max="14339" width="13.7109375" bestFit="1" customWidth="1"/>
    <col min="14340" max="14340" width="15.140625" customWidth="1"/>
    <col min="14341" max="14341" width="15.42578125" bestFit="1" customWidth="1"/>
    <col min="14342" max="14342" width="6.42578125" bestFit="1" customWidth="1"/>
    <col min="14343" max="14343" width="8.28515625" customWidth="1"/>
    <col min="14344" max="14344" width="13.7109375" bestFit="1" customWidth="1"/>
    <col min="14345" max="14345" width="12.5703125" bestFit="1" customWidth="1"/>
    <col min="14346" max="14346" width="12.28515625" bestFit="1" customWidth="1"/>
    <col min="14347" max="14347" width="12.5703125" bestFit="1" customWidth="1"/>
    <col min="14348" max="14348" width="12" bestFit="1" customWidth="1"/>
    <col min="14350" max="14350" width="13.140625" customWidth="1"/>
    <col min="14351" max="14351" width="11.85546875" customWidth="1"/>
    <col min="14352" max="14352" width="13.28515625" customWidth="1"/>
    <col min="14353" max="14353" width="16.28515625" customWidth="1"/>
    <col min="14593" max="14593" width="10.5703125" customWidth="1"/>
    <col min="14594" max="14594" width="42.42578125" bestFit="1" customWidth="1"/>
    <col min="14595" max="14595" width="13.7109375" bestFit="1" customWidth="1"/>
    <col min="14596" max="14596" width="15.140625" customWidth="1"/>
    <col min="14597" max="14597" width="15.42578125" bestFit="1" customWidth="1"/>
    <col min="14598" max="14598" width="6.42578125" bestFit="1" customWidth="1"/>
    <col min="14599" max="14599" width="8.28515625" customWidth="1"/>
    <col min="14600" max="14600" width="13.7109375" bestFit="1" customWidth="1"/>
    <col min="14601" max="14601" width="12.5703125" bestFit="1" customWidth="1"/>
    <col min="14602" max="14602" width="12.28515625" bestFit="1" customWidth="1"/>
    <col min="14603" max="14603" width="12.5703125" bestFit="1" customWidth="1"/>
    <col min="14604" max="14604" width="12" bestFit="1" customWidth="1"/>
    <col min="14606" max="14606" width="13.140625" customWidth="1"/>
    <col min="14607" max="14607" width="11.85546875" customWidth="1"/>
    <col min="14608" max="14608" width="13.28515625" customWidth="1"/>
    <col min="14609" max="14609" width="16.28515625" customWidth="1"/>
    <col min="14849" max="14849" width="10.5703125" customWidth="1"/>
    <col min="14850" max="14850" width="42.42578125" bestFit="1" customWidth="1"/>
    <col min="14851" max="14851" width="13.7109375" bestFit="1" customWidth="1"/>
    <col min="14852" max="14852" width="15.140625" customWidth="1"/>
    <col min="14853" max="14853" width="15.42578125" bestFit="1" customWidth="1"/>
    <col min="14854" max="14854" width="6.42578125" bestFit="1" customWidth="1"/>
    <col min="14855" max="14855" width="8.28515625" customWidth="1"/>
    <col min="14856" max="14856" width="13.7109375" bestFit="1" customWidth="1"/>
    <col min="14857" max="14857" width="12.5703125" bestFit="1" customWidth="1"/>
    <col min="14858" max="14858" width="12.28515625" bestFit="1" customWidth="1"/>
    <col min="14859" max="14859" width="12.5703125" bestFit="1" customWidth="1"/>
    <col min="14860" max="14860" width="12" bestFit="1" customWidth="1"/>
    <col min="14862" max="14862" width="13.140625" customWidth="1"/>
    <col min="14863" max="14863" width="11.85546875" customWidth="1"/>
    <col min="14864" max="14864" width="13.28515625" customWidth="1"/>
    <col min="14865" max="14865" width="16.28515625" customWidth="1"/>
    <col min="15105" max="15105" width="10.5703125" customWidth="1"/>
    <col min="15106" max="15106" width="42.42578125" bestFit="1" customWidth="1"/>
    <col min="15107" max="15107" width="13.7109375" bestFit="1" customWidth="1"/>
    <col min="15108" max="15108" width="15.140625" customWidth="1"/>
    <col min="15109" max="15109" width="15.42578125" bestFit="1" customWidth="1"/>
    <col min="15110" max="15110" width="6.42578125" bestFit="1" customWidth="1"/>
    <col min="15111" max="15111" width="8.28515625" customWidth="1"/>
    <col min="15112" max="15112" width="13.7109375" bestFit="1" customWidth="1"/>
    <col min="15113" max="15113" width="12.5703125" bestFit="1" customWidth="1"/>
    <col min="15114" max="15114" width="12.28515625" bestFit="1" customWidth="1"/>
    <col min="15115" max="15115" width="12.5703125" bestFit="1" customWidth="1"/>
    <col min="15116" max="15116" width="12" bestFit="1" customWidth="1"/>
    <col min="15118" max="15118" width="13.140625" customWidth="1"/>
    <col min="15119" max="15119" width="11.85546875" customWidth="1"/>
    <col min="15120" max="15120" width="13.28515625" customWidth="1"/>
    <col min="15121" max="15121" width="16.28515625" customWidth="1"/>
    <col min="15361" max="15361" width="10.5703125" customWidth="1"/>
    <col min="15362" max="15362" width="42.42578125" bestFit="1" customWidth="1"/>
    <col min="15363" max="15363" width="13.7109375" bestFit="1" customWidth="1"/>
    <col min="15364" max="15364" width="15.140625" customWidth="1"/>
    <col min="15365" max="15365" width="15.42578125" bestFit="1" customWidth="1"/>
    <col min="15366" max="15366" width="6.42578125" bestFit="1" customWidth="1"/>
    <col min="15367" max="15367" width="8.28515625" customWidth="1"/>
    <col min="15368" max="15368" width="13.7109375" bestFit="1" customWidth="1"/>
    <col min="15369" max="15369" width="12.5703125" bestFit="1" customWidth="1"/>
    <col min="15370" max="15370" width="12.28515625" bestFit="1" customWidth="1"/>
    <col min="15371" max="15371" width="12.5703125" bestFit="1" customWidth="1"/>
    <col min="15372" max="15372" width="12" bestFit="1" customWidth="1"/>
    <col min="15374" max="15374" width="13.140625" customWidth="1"/>
    <col min="15375" max="15375" width="11.85546875" customWidth="1"/>
    <col min="15376" max="15376" width="13.28515625" customWidth="1"/>
    <col min="15377" max="15377" width="16.28515625" customWidth="1"/>
    <col min="15617" max="15617" width="10.5703125" customWidth="1"/>
    <col min="15618" max="15618" width="42.42578125" bestFit="1" customWidth="1"/>
    <col min="15619" max="15619" width="13.7109375" bestFit="1" customWidth="1"/>
    <col min="15620" max="15620" width="15.140625" customWidth="1"/>
    <col min="15621" max="15621" width="15.42578125" bestFit="1" customWidth="1"/>
    <col min="15622" max="15622" width="6.42578125" bestFit="1" customWidth="1"/>
    <col min="15623" max="15623" width="8.28515625" customWidth="1"/>
    <col min="15624" max="15624" width="13.7109375" bestFit="1" customWidth="1"/>
    <col min="15625" max="15625" width="12.5703125" bestFit="1" customWidth="1"/>
    <col min="15626" max="15626" width="12.28515625" bestFit="1" customWidth="1"/>
    <col min="15627" max="15627" width="12.5703125" bestFit="1" customWidth="1"/>
    <col min="15628" max="15628" width="12" bestFit="1" customWidth="1"/>
    <col min="15630" max="15630" width="13.140625" customWidth="1"/>
    <col min="15631" max="15631" width="11.85546875" customWidth="1"/>
    <col min="15632" max="15632" width="13.28515625" customWidth="1"/>
    <col min="15633" max="15633" width="16.28515625" customWidth="1"/>
    <col min="15873" max="15873" width="10.5703125" customWidth="1"/>
    <col min="15874" max="15874" width="42.42578125" bestFit="1" customWidth="1"/>
    <col min="15875" max="15875" width="13.7109375" bestFit="1" customWidth="1"/>
    <col min="15876" max="15876" width="15.140625" customWidth="1"/>
    <col min="15877" max="15877" width="15.42578125" bestFit="1" customWidth="1"/>
    <col min="15878" max="15878" width="6.42578125" bestFit="1" customWidth="1"/>
    <col min="15879" max="15879" width="8.28515625" customWidth="1"/>
    <col min="15880" max="15880" width="13.7109375" bestFit="1" customWidth="1"/>
    <col min="15881" max="15881" width="12.5703125" bestFit="1" customWidth="1"/>
    <col min="15882" max="15882" width="12.28515625" bestFit="1" customWidth="1"/>
    <col min="15883" max="15883" width="12.5703125" bestFit="1" customWidth="1"/>
    <col min="15884" max="15884" width="12" bestFit="1" customWidth="1"/>
    <col min="15886" max="15886" width="13.140625" customWidth="1"/>
    <col min="15887" max="15887" width="11.85546875" customWidth="1"/>
    <col min="15888" max="15888" width="13.28515625" customWidth="1"/>
    <col min="15889" max="15889" width="16.28515625" customWidth="1"/>
    <col min="16129" max="16129" width="10.5703125" customWidth="1"/>
    <col min="16130" max="16130" width="42.42578125" bestFit="1" customWidth="1"/>
    <col min="16131" max="16131" width="13.7109375" bestFit="1" customWidth="1"/>
    <col min="16132" max="16132" width="15.140625" customWidth="1"/>
    <col min="16133" max="16133" width="15.42578125" bestFit="1" customWidth="1"/>
    <col min="16134" max="16134" width="6.42578125" bestFit="1" customWidth="1"/>
    <col min="16135" max="16135" width="8.28515625" customWidth="1"/>
    <col min="16136" max="16136" width="13.7109375" bestFit="1" customWidth="1"/>
    <col min="16137" max="16137" width="12.5703125" bestFit="1" customWidth="1"/>
    <col min="16138" max="16138" width="12.28515625" bestFit="1" customWidth="1"/>
    <col min="16139" max="16139" width="12.5703125" bestFit="1" customWidth="1"/>
    <col min="16140" max="16140" width="12" bestFit="1" customWidth="1"/>
    <col min="16142" max="16142" width="13.140625" customWidth="1"/>
    <col min="16143" max="16143" width="11.85546875" customWidth="1"/>
    <col min="16144" max="16144" width="13.28515625" customWidth="1"/>
    <col min="16145" max="16145" width="16.28515625" customWidth="1"/>
  </cols>
  <sheetData>
    <row r="1" spans="2:17" ht="15.75" thickBot="1" x14ac:dyDescent="0.3">
      <c r="H1" s="77"/>
    </row>
    <row r="2" spans="2:17" ht="15.75" thickBot="1" x14ac:dyDescent="0.3">
      <c r="G2" s="117" t="s">
        <v>94</v>
      </c>
      <c r="H2" s="118"/>
    </row>
    <row r="3" spans="2:17" ht="27" thickBot="1" x14ac:dyDescent="0.3">
      <c r="B3" s="36" t="s">
        <v>58</v>
      </c>
      <c r="C3" s="78">
        <v>132680</v>
      </c>
      <c r="D3" s="36"/>
      <c r="E3" s="36"/>
      <c r="F3" s="36"/>
      <c r="G3" s="79" t="s">
        <v>95</v>
      </c>
      <c r="H3" s="80" t="s">
        <v>96</v>
      </c>
      <c r="I3" s="81"/>
      <c r="K3" s="82" t="s">
        <v>97</v>
      </c>
      <c r="L3" s="83"/>
      <c r="N3" s="84" t="s">
        <v>98</v>
      </c>
      <c r="O3" s="85"/>
      <c r="P3" s="85"/>
      <c r="Q3" s="86"/>
    </row>
    <row r="4" spans="2:17" ht="27" thickBot="1" x14ac:dyDescent="0.3">
      <c r="B4" s="36" t="s">
        <v>99</v>
      </c>
      <c r="C4" s="78">
        <f>C3*15%</f>
        <v>19902</v>
      </c>
      <c r="D4" s="36"/>
      <c r="E4" s="36"/>
      <c r="F4" s="36"/>
      <c r="G4" s="87">
        <v>1</v>
      </c>
      <c r="H4" s="88">
        <v>0</v>
      </c>
      <c r="I4" s="89">
        <v>100</v>
      </c>
      <c r="K4" s="90" t="s">
        <v>38</v>
      </c>
      <c r="L4" s="91" t="s">
        <v>39</v>
      </c>
      <c r="N4" s="79" t="s">
        <v>95</v>
      </c>
      <c r="O4" s="92" t="s">
        <v>96</v>
      </c>
      <c r="P4" s="93"/>
    </row>
    <row r="5" spans="2:17" ht="15.75" thickBot="1" x14ac:dyDescent="0.3">
      <c r="B5" s="36" t="s">
        <v>100</v>
      </c>
      <c r="C5" s="94">
        <f>C3-C4</f>
        <v>112778</v>
      </c>
      <c r="D5" s="53" t="s">
        <v>61</v>
      </c>
      <c r="E5" s="54">
        <f>ROUND(C5/10.764,0)</f>
        <v>10477</v>
      </c>
      <c r="F5" s="53" t="s">
        <v>62</v>
      </c>
      <c r="G5" s="87">
        <v>2</v>
      </c>
      <c r="H5" s="88">
        <v>0</v>
      </c>
      <c r="I5" s="89">
        <v>100</v>
      </c>
      <c r="K5" s="89">
        <v>30250</v>
      </c>
      <c r="L5" s="95">
        <v>26620</v>
      </c>
      <c r="N5" s="87">
        <v>1</v>
      </c>
      <c r="O5" s="96">
        <v>0</v>
      </c>
      <c r="P5" s="89">
        <v>100</v>
      </c>
    </row>
    <row r="6" spans="2:17" ht="15.75" thickBot="1" x14ac:dyDescent="0.3">
      <c r="B6" s="36" t="s">
        <v>101</v>
      </c>
      <c r="C6" s="78">
        <v>64240</v>
      </c>
      <c r="D6" s="36"/>
      <c r="E6" s="36"/>
      <c r="F6" s="36"/>
      <c r="G6" s="87">
        <v>3</v>
      </c>
      <c r="H6" s="88">
        <v>5</v>
      </c>
      <c r="I6" s="89">
        <v>95</v>
      </c>
      <c r="K6" s="97" t="s">
        <v>2</v>
      </c>
      <c r="L6" s="98" t="s">
        <v>41</v>
      </c>
      <c r="N6" s="87">
        <v>2</v>
      </c>
      <c r="O6" s="96">
        <v>0</v>
      </c>
      <c r="P6" s="89">
        <v>100</v>
      </c>
    </row>
    <row r="7" spans="2:17" ht="15.75" thickBot="1" x14ac:dyDescent="0.3">
      <c r="B7" s="36" t="s">
        <v>102</v>
      </c>
      <c r="C7" s="78">
        <f>C5-C6</f>
        <v>48538</v>
      </c>
      <c r="D7" s="36"/>
      <c r="E7" s="36"/>
      <c r="F7" s="36"/>
      <c r="G7" s="87">
        <v>4</v>
      </c>
      <c r="H7" s="88">
        <v>5</v>
      </c>
      <c r="I7" s="89">
        <v>95</v>
      </c>
      <c r="K7" s="89" t="s">
        <v>47</v>
      </c>
      <c r="L7" s="95" t="s">
        <v>48</v>
      </c>
      <c r="N7" s="87">
        <v>3</v>
      </c>
      <c r="O7" s="96">
        <v>5</v>
      </c>
      <c r="P7" s="89">
        <v>95</v>
      </c>
    </row>
    <row r="8" spans="2:17" ht="15.75" thickBot="1" x14ac:dyDescent="0.3">
      <c r="B8" s="36" t="s">
        <v>103</v>
      </c>
      <c r="C8" s="99">
        <v>0.38</v>
      </c>
      <c r="D8" s="51">
        <f>1-C8</f>
        <v>0.62</v>
      </c>
      <c r="E8" s="36"/>
      <c r="F8" s="36"/>
      <c r="G8" s="87">
        <v>5</v>
      </c>
      <c r="H8" s="88">
        <v>5</v>
      </c>
      <c r="I8" s="89">
        <v>95</v>
      </c>
      <c r="K8" s="89"/>
      <c r="L8" s="95"/>
      <c r="N8" s="87">
        <v>4</v>
      </c>
      <c r="O8" s="96">
        <v>5</v>
      </c>
      <c r="P8" s="89">
        <v>95</v>
      </c>
    </row>
    <row r="9" spans="2:17" ht="15.75" thickBot="1" x14ac:dyDescent="0.3">
      <c r="B9" s="57" t="s">
        <v>104</v>
      </c>
      <c r="D9" s="78">
        <f>ROUND(C7*D8,0)</f>
        <v>30094</v>
      </c>
      <c r="E9" s="36"/>
      <c r="F9" s="36"/>
      <c r="G9" s="87">
        <v>6</v>
      </c>
      <c r="H9" s="88">
        <v>6</v>
      </c>
      <c r="I9" s="89">
        <v>94</v>
      </c>
      <c r="K9" s="100" t="s">
        <v>45</v>
      </c>
      <c r="L9" s="101">
        <v>0.05</v>
      </c>
      <c r="N9" s="87">
        <v>5</v>
      </c>
      <c r="O9" s="96">
        <v>5</v>
      </c>
      <c r="P9" s="89">
        <v>95</v>
      </c>
    </row>
    <row r="10" spans="2:17" ht="15.75" thickBot="1" x14ac:dyDescent="0.3">
      <c r="B10" s="36" t="s">
        <v>105</v>
      </c>
      <c r="C10" s="94">
        <f>C6+D9</f>
        <v>94334</v>
      </c>
      <c r="D10" s="53" t="s">
        <v>61</v>
      </c>
      <c r="E10" s="54">
        <f>ROUND(C10/10.764,0)</f>
        <v>8764</v>
      </c>
      <c r="F10" s="53" t="s">
        <v>62</v>
      </c>
      <c r="G10" s="87">
        <v>7</v>
      </c>
      <c r="H10" s="88">
        <v>7</v>
      </c>
      <c r="I10" s="89">
        <v>93</v>
      </c>
      <c r="K10" s="102" t="s">
        <v>51</v>
      </c>
      <c r="L10" s="101">
        <v>0.1</v>
      </c>
      <c r="N10" s="87">
        <v>6</v>
      </c>
      <c r="O10" s="96">
        <v>6.5</v>
      </c>
      <c r="P10" s="89">
        <f t="shared" ref="P10:P63" si="0">P9-1.5</f>
        <v>93.5</v>
      </c>
    </row>
    <row r="11" spans="2:17" ht="15.75" thickBot="1" x14ac:dyDescent="0.3">
      <c r="C11" s="103"/>
      <c r="G11" s="87">
        <v>8</v>
      </c>
      <c r="H11" s="88">
        <v>8</v>
      </c>
      <c r="I11" s="89">
        <v>92</v>
      </c>
      <c r="K11" s="89" t="s">
        <v>53</v>
      </c>
      <c r="L11" s="101">
        <v>0.15</v>
      </c>
      <c r="N11" s="87">
        <v>7</v>
      </c>
      <c r="O11" s="96">
        <v>8</v>
      </c>
      <c r="P11" s="89">
        <f t="shared" si="0"/>
        <v>92</v>
      </c>
    </row>
    <row r="12" spans="2:17" ht="17.25" thickBot="1" x14ac:dyDescent="0.3">
      <c r="B12" s="42" t="s">
        <v>67</v>
      </c>
      <c r="C12" s="61">
        <v>2024</v>
      </c>
      <c r="E12" s="104" t="s">
        <v>106</v>
      </c>
      <c r="G12" s="87">
        <v>9</v>
      </c>
      <c r="H12" s="88">
        <v>9</v>
      </c>
      <c r="I12" s="89">
        <v>91</v>
      </c>
      <c r="K12" s="105" t="s">
        <v>55</v>
      </c>
      <c r="L12" s="106">
        <v>0.2</v>
      </c>
      <c r="N12" s="87">
        <v>8</v>
      </c>
      <c r="O12" s="96">
        <v>9.5</v>
      </c>
      <c r="P12" s="89">
        <f t="shared" si="0"/>
        <v>90.5</v>
      </c>
    </row>
    <row r="13" spans="2:17" ht="17.25" thickBot="1" x14ac:dyDescent="0.3">
      <c r="B13" s="42" t="s">
        <v>68</v>
      </c>
      <c r="C13" s="107">
        <v>1986</v>
      </c>
      <c r="D13" s="60" t="s">
        <v>107</v>
      </c>
      <c r="E13" s="104" t="s">
        <v>108</v>
      </c>
      <c r="G13" s="87">
        <v>10</v>
      </c>
      <c r="H13" s="88">
        <v>10</v>
      </c>
      <c r="I13" s="89">
        <v>90</v>
      </c>
      <c r="K13" s="108"/>
      <c r="L13" s="109"/>
      <c r="N13" s="87">
        <v>9</v>
      </c>
      <c r="O13" s="96">
        <v>11</v>
      </c>
      <c r="P13" s="89">
        <f t="shared" si="0"/>
        <v>89</v>
      </c>
    </row>
    <row r="14" spans="2:17" ht="15.75" thickBot="1" x14ac:dyDescent="0.3">
      <c r="B14" s="42" t="s">
        <v>69</v>
      </c>
      <c r="C14" s="61">
        <f>(C12-C13)</f>
        <v>38</v>
      </c>
      <c r="E14" t="s">
        <v>109</v>
      </c>
      <c r="G14" s="87">
        <v>11</v>
      </c>
      <c r="H14" s="88">
        <v>11</v>
      </c>
      <c r="I14" s="89">
        <v>89</v>
      </c>
      <c r="K14" s="110"/>
      <c r="L14" s="111"/>
      <c r="N14" s="87">
        <v>10</v>
      </c>
      <c r="O14" s="96">
        <v>12.5</v>
      </c>
      <c r="P14" s="89">
        <f t="shared" si="0"/>
        <v>87.5</v>
      </c>
    </row>
    <row r="15" spans="2:17" ht="17.25" thickBot="1" x14ac:dyDescent="0.35">
      <c r="B15" s="112" t="s">
        <v>110</v>
      </c>
      <c r="C15" s="42">
        <f>60-C14</f>
        <v>22</v>
      </c>
      <c r="G15" s="87">
        <v>12</v>
      </c>
      <c r="H15" s="88">
        <v>12</v>
      </c>
      <c r="I15" s="89">
        <v>88</v>
      </c>
      <c r="N15" s="87">
        <v>11</v>
      </c>
      <c r="O15" s="96">
        <v>14</v>
      </c>
      <c r="P15" s="89">
        <f t="shared" si="0"/>
        <v>86</v>
      </c>
    </row>
    <row r="16" spans="2:17" ht="15.75" thickBot="1" x14ac:dyDescent="0.3">
      <c r="E16" s="60"/>
      <c r="G16" s="87">
        <v>13</v>
      </c>
      <c r="H16" s="88">
        <v>13</v>
      </c>
      <c r="I16" s="89">
        <v>87</v>
      </c>
      <c r="J16" s="60"/>
      <c r="N16" s="87">
        <v>12</v>
      </c>
      <c r="O16" s="96">
        <v>15.5</v>
      </c>
      <c r="P16" s="89">
        <f t="shared" si="0"/>
        <v>84.5</v>
      </c>
    </row>
    <row r="17" spans="2:16" ht="15.75" thickBot="1" x14ac:dyDescent="0.3">
      <c r="G17" s="87">
        <v>14</v>
      </c>
      <c r="H17" s="88">
        <v>14</v>
      </c>
      <c r="I17" s="89">
        <v>86</v>
      </c>
      <c r="K17" s="60"/>
      <c r="L17" s="60"/>
      <c r="N17" s="87">
        <v>13</v>
      </c>
      <c r="O17" s="96">
        <v>17</v>
      </c>
      <c r="P17" s="89">
        <f t="shared" si="0"/>
        <v>83</v>
      </c>
    </row>
    <row r="18" spans="2:16" ht="15.75" thickBot="1" x14ac:dyDescent="0.3">
      <c r="G18" s="87">
        <v>15</v>
      </c>
      <c r="H18" s="88">
        <v>15</v>
      </c>
      <c r="I18" s="89">
        <v>85</v>
      </c>
      <c r="J18" s="60"/>
      <c r="L18" s="60"/>
      <c r="N18" s="87">
        <v>14</v>
      </c>
      <c r="O18" s="96">
        <v>18.5</v>
      </c>
      <c r="P18" s="89">
        <f t="shared" si="0"/>
        <v>81.5</v>
      </c>
    </row>
    <row r="19" spans="2:16" ht="15.75" thickBot="1" x14ac:dyDescent="0.3">
      <c r="G19" s="87">
        <v>16</v>
      </c>
      <c r="H19" s="88">
        <v>16</v>
      </c>
      <c r="I19" s="89">
        <v>84</v>
      </c>
      <c r="N19" s="87">
        <v>15</v>
      </c>
      <c r="O19" s="96">
        <v>20</v>
      </c>
      <c r="P19" s="89">
        <f t="shared" si="0"/>
        <v>80</v>
      </c>
    </row>
    <row r="20" spans="2:16" ht="15.75" thickBot="1" x14ac:dyDescent="0.3">
      <c r="G20" s="87">
        <v>17</v>
      </c>
      <c r="H20" s="88">
        <v>17</v>
      </c>
      <c r="I20" s="89">
        <v>83</v>
      </c>
      <c r="N20" s="87">
        <v>16</v>
      </c>
      <c r="O20" s="96">
        <v>21.5</v>
      </c>
      <c r="P20" s="89">
        <f t="shared" si="0"/>
        <v>78.5</v>
      </c>
    </row>
    <row r="21" spans="2:16" ht="15.75" thickBot="1" x14ac:dyDescent="0.3">
      <c r="G21" s="87">
        <v>18</v>
      </c>
      <c r="H21" s="88">
        <v>18</v>
      </c>
      <c r="I21" s="89">
        <v>82</v>
      </c>
      <c r="N21" s="87">
        <v>17</v>
      </c>
      <c r="O21" s="96">
        <v>23</v>
      </c>
      <c r="P21" s="89">
        <f t="shared" si="0"/>
        <v>77</v>
      </c>
    </row>
    <row r="22" spans="2:16" ht="15.75" thickBot="1" x14ac:dyDescent="0.3">
      <c r="G22" s="87">
        <v>19</v>
      </c>
      <c r="H22" s="88">
        <v>19</v>
      </c>
      <c r="I22" s="89">
        <v>81</v>
      </c>
      <c r="N22" s="87">
        <v>18</v>
      </c>
      <c r="O22" s="96">
        <v>24.5</v>
      </c>
      <c r="P22" s="89">
        <f t="shared" si="0"/>
        <v>75.5</v>
      </c>
    </row>
    <row r="23" spans="2:16" ht="15.75" thickBot="1" x14ac:dyDescent="0.3">
      <c r="G23" s="87">
        <v>20</v>
      </c>
      <c r="H23" s="88">
        <v>20</v>
      </c>
      <c r="I23" s="89">
        <v>80</v>
      </c>
      <c r="N23" s="87">
        <v>19</v>
      </c>
      <c r="O23" s="96">
        <v>26</v>
      </c>
      <c r="P23" s="89">
        <f t="shared" si="0"/>
        <v>74</v>
      </c>
    </row>
    <row r="24" spans="2:16" ht="15.75" thickBot="1" x14ac:dyDescent="0.3">
      <c r="G24" s="87">
        <v>21</v>
      </c>
      <c r="H24" s="88">
        <v>21</v>
      </c>
      <c r="I24" s="89">
        <v>79</v>
      </c>
      <c r="N24" s="87">
        <v>20</v>
      </c>
      <c r="O24" s="96">
        <v>27.5</v>
      </c>
      <c r="P24" s="89">
        <f t="shared" si="0"/>
        <v>72.5</v>
      </c>
    </row>
    <row r="25" spans="2:16" ht="15.75" thickBot="1" x14ac:dyDescent="0.3">
      <c r="G25" s="87">
        <v>22</v>
      </c>
      <c r="H25" s="88">
        <v>22</v>
      </c>
      <c r="I25" s="89">
        <v>78</v>
      </c>
      <c r="N25" s="87">
        <v>21</v>
      </c>
      <c r="O25" s="96">
        <v>29</v>
      </c>
      <c r="P25" s="89">
        <f t="shared" si="0"/>
        <v>71</v>
      </c>
    </row>
    <row r="26" spans="2:16" ht="15.75" thickBot="1" x14ac:dyDescent="0.3">
      <c r="G26" s="87">
        <v>23</v>
      </c>
      <c r="H26" s="88">
        <v>23</v>
      </c>
      <c r="I26" s="89">
        <v>77</v>
      </c>
      <c r="N26" s="87">
        <v>22</v>
      </c>
      <c r="O26" s="96">
        <v>30.5</v>
      </c>
      <c r="P26" s="89">
        <f t="shared" si="0"/>
        <v>69.5</v>
      </c>
    </row>
    <row r="27" spans="2:16" ht="15.75" thickBot="1" x14ac:dyDescent="0.3">
      <c r="G27" s="87">
        <v>24</v>
      </c>
      <c r="H27" s="88">
        <v>24</v>
      </c>
      <c r="I27" s="89">
        <v>76</v>
      </c>
      <c r="N27" s="87">
        <v>23</v>
      </c>
      <c r="O27" s="96">
        <v>32</v>
      </c>
      <c r="P27" s="89">
        <f t="shared" si="0"/>
        <v>68</v>
      </c>
    </row>
    <row r="28" spans="2:16" ht="15.75" thickBot="1" x14ac:dyDescent="0.3">
      <c r="B28" s="36"/>
      <c r="C28" s="78"/>
      <c r="D28" s="36"/>
      <c r="E28" s="36"/>
      <c r="G28" s="87">
        <v>25</v>
      </c>
      <c r="H28" s="88">
        <v>25</v>
      </c>
      <c r="I28" s="89">
        <v>75</v>
      </c>
      <c r="N28" s="87">
        <v>24</v>
      </c>
      <c r="O28" s="96">
        <v>33.5</v>
      </c>
      <c r="P28" s="89">
        <f t="shared" si="0"/>
        <v>66.5</v>
      </c>
    </row>
    <row r="29" spans="2:16" ht="15.75" thickBot="1" x14ac:dyDescent="0.3">
      <c r="B29" s="36"/>
      <c r="C29" s="78"/>
      <c r="D29" s="36"/>
      <c r="E29" s="36"/>
      <c r="F29" s="36"/>
      <c r="G29" s="87">
        <v>26</v>
      </c>
      <c r="H29" s="88">
        <v>26</v>
      </c>
      <c r="I29" s="89">
        <v>74</v>
      </c>
      <c r="N29" s="87">
        <v>25</v>
      </c>
      <c r="O29" s="96">
        <v>35</v>
      </c>
      <c r="P29" s="89">
        <f t="shared" si="0"/>
        <v>65</v>
      </c>
    </row>
    <row r="30" spans="2:16" ht="15.75" thickBot="1" x14ac:dyDescent="0.3">
      <c r="B30" s="36"/>
      <c r="C30" s="94"/>
      <c r="D30" s="53"/>
      <c r="E30" s="54"/>
      <c r="F30" s="36"/>
      <c r="G30" s="87">
        <v>27</v>
      </c>
      <c r="H30" s="88">
        <v>27</v>
      </c>
      <c r="I30" s="89">
        <v>73</v>
      </c>
      <c r="N30" s="87">
        <v>26</v>
      </c>
      <c r="O30" s="96">
        <v>36.5</v>
      </c>
      <c r="P30" s="89">
        <f t="shared" si="0"/>
        <v>63.5</v>
      </c>
    </row>
    <row r="31" spans="2:16" ht="15.75" thickBot="1" x14ac:dyDescent="0.3">
      <c r="B31" s="36"/>
      <c r="C31" s="78"/>
      <c r="D31" s="36"/>
      <c r="E31" s="36"/>
      <c r="F31" s="53"/>
      <c r="G31" s="87">
        <v>28</v>
      </c>
      <c r="H31" s="88">
        <v>28</v>
      </c>
      <c r="I31" s="89">
        <v>72</v>
      </c>
      <c r="N31" s="87">
        <v>27</v>
      </c>
      <c r="O31" s="96">
        <v>38</v>
      </c>
      <c r="P31" s="89">
        <f t="shared" si="0"/>
        <v>62</v>
      </c>
    </row>
    <row r="32" spans="2:16" ht="15.75" thickBot="1" x14ac:dyDescent="0.3">
      <c r="B32" s="36"/>
      <c r="C32" s="78"/>
      <c r="D32" s="36"/>
      <c r="E32" s="36"/>
      <c r="F32" s="36"/>
      <c r="G32" s="87">
        <v>29</v>
      </c>
      <c r="H32" s="88">
        <v>29</v>
      </c>
      <c r="I32" s="89">
        <v>71</v>
      </c>
      <c r="N32" s="87">
        <v>28</v>
      </c>
      <c r="O32" s="96">
        <v>39.5</v>
      </c>
      <c r="P32" s="89">
        <f t="shared" si="0"/>
        <v>60.5</v>
      </c>
    </row>
    <row r="33" spans="2:16" ht="15.75" thickBot="1" x14ac:dyDescent="0.3">
      <c r="B33" s="36"/>
      <c r="C33" s="99"/>
      <c r="D33" s="51"/>
      <c r="E33" s="36"/>
      <c r="F33" s="36"/>
      <c r="G33" s="87">
        <v>30</v>
      </c>
      <c r="H33" s="88">
        <v>30</v>
      </c>
      <c r="I33" s="89">
        <v>70</v>
      </c>
      <c r="N33" s="87">
        <v>29</v>
      </c>
      <c r="O33" s="96">
        <v>41</v>
      </c>
      <c r="P33" s="89">
        <f t="shared" si="0"/>
        <v>59</v>
      </c>
    </row>
    <row r="34" spans="2:16" ht="15.75" thickBot="1" x14ac:dyDescent="0.3">
      <c r="B34" s="57"/>
      <c r="D34" s="78"/>
      <c r="E34" s="36"/>
      <c r="F34" s="36"/>
      <c r="G34" s="87">
        <v>31</v>
      </c>
      <c r="H34" s="88">
        <v>31</v>
      </c>
      <c r="I34" s="89">
        <v>69</v>
      </c>
      <c r="N34" s="87">
        <v>30</v>
      </c>
      <c r="O34" s="96">
        <v>42.5</v>
      </c>
      <c r="P34" s="89">
        <f t="shared" si="0"/>
        <v>57.5</v>
      </c>
    </row>
    <row r="35" spans="2:16" ht="15.75" thickBot="1" x14ac:dyDescent="0.3">
      <c r="B35" s="36"/>
      <c r="C35" s="94"/>
      <c r="D35" s="53"/>
      <c r="E35" s="54"/>
      <c r="F35" s="36"/>
      <c r="G35" s="87">
        <v>32</v>
      </c>
      <c r="H35" s="88">
        <v>32</v>
      </c>
      <c r="I35" s="89">
        <v>68</v>
      </c>
      <c r="N35" s="87">
        <v>31</v>
      </c>
      <c r="O35" s="96">
        <v>44</v>
      </c>
      <c r="P35" s="89">
        <f t="shared" si="0"/>
        <v>56</v>
      </c>
    </row>
    <row r="36" spans="2:16" ht="15.75" thickBot="1" x14ac:dyDescent="0.3">
      <c r="C36" s="103"/>
      <c r="F36" s="53"/>
      <c r="G36" s="87">
        <v>33</v>
      </c>
      <c r="H36" s="88">
        <v>33</v>
      </c>
      <c r="I36" s="89">
        <v>67</v>
      </c>
      <c r="N36" s="87">
        <v>32</v>
      </c>
      <c r="O36" s="96">
        <v>45.5</v>
      </c>
      <c r="P36" s="89">
        <f t="shared" si="0"/>
        <v>54.5</v>
      </c>
    </row>
    <row r="37" spans="2:16" ht="15.75" thickBot="1" x14ac:dyDescent="0.3">
      <c r="B37" s="42"/>
      <c r="C37" s="61"/>
      <c r="E37" s="60"/>
      <c r="G37" s="87">
        <v>34</v>
      </c>
      <c r="H37" s="88">
        <v>34</v>
      </c>
      <c r="I37" s="89">
        <v>66</v>
      </c>
      <c r="N37" s="87">
        <v>33</v>
      </c>
      <c r="O37" s="96">
        <v>47</v>
      </c>
      <c r="P37" s="89">
        <f t="shared" si="0"/>
        <v>53</v>
      </c>
    </row>
    <row r="38" spans="2:16" ht="15.75" thickBot="1" x14ac:dyDescent="0.3">
      <c r="B38" s="42"/>
      <c r="C38" s="61"/>
      <c r="D38" s="60"/>
      <c r="G38" s="87">
        <v>35</v>
      </c>
      <c r="H38" s="88">
        <v>35</v>
      </c>
      <c r="I38" s="89">
        <v>65</v>
      </c>
      <c r="N38" s="87">
        <v>34</v>
      </c>
      <c r="O38" s="96">
        <v>48.5</v>
      </c>
      <c r="P38" s="89">
        <f t="shared" si="0"/>
        <v>51.5</v>
      </c>
    </row>
    <row r="39" spans="2:16" ht="15.75" thickBot="1" x14ac:dyDescent="0.3">
      <c r="B39" s="42"/>
      <c r="C39" s="61"/>
      <c r="G39" s="87">
        <v>36</v>
      </c>
      <c r="H39" s="88">
        <v>36</v>
      </c>
      <c r="I39" s="89">
        <v>64</v>
      </c>
      <c r="N39" s="87">
        <v>35</v>
      </c>
      <c r="O39" s="96">
        <v>50</v>
      </c>
      <c r="P39" s="89">
        <f t="shared" si="0"/>
        <v>50</v>
      </c>
    </row>
    <row r="40" spans="2:16" ht="17.25" thickBot="1" x14ac:dyDescent="0.35">
      <c r="B40" s="112"/>
      <c r="C40" s="42"/>
      <c r="G40" s="87">
        <v>37</v>
      </c>
      <c r="H40" s="88">
        <v>37</v>
      </c>
      <c r="I40" s="89">
        <v>63</v>
      </c>
      <c r="N40" s="87">
        <v>36</v>
      </c>
      <c r="O40" s="96">
        <v>51.5</v>
      </c>
      <c r="P40" s="89">
        <f t="shared" si="0"/>
        <v>48.5</v>
      </c>
    </row>
    <row r="41" spans="2:16" ht="17.25" thickBot="1" x14ac:dyDescent="0.35">
      <c r="B41" s="112"/>
      <c r="C41" s="42"/>
      <c r="G41" s="87">
        <v>38</v>
      </c>
      <c r="H41" s="88">
        <v>38</v>
      </c>
      <c r="I41" s="89">
        <v>62</v>
      </c>
      <c r="N41" s="87">
        <v>37</v>
      </c>
      <c r="O41" s="96">
        <v>53</v>
      </c>
      <c r="P41" s="89">
        <f t="shared" si="0"/>
        <v>47</v>
      </c>
    </row>
    <row r="42" spans="2:16" ht="15.75" thickBot="1" x14ac:dyDescent="0.3">
      <c r="G42" s="87">
        <v>39</v>
      </c>
      <c r="H42" s="88">
        <v>39</v>
      </c>
      <c r="I42" s="89">
        <v>61</v>
      </c>
      <c r="N42" s="87">
        <v>38</v>
      </c>
      <c r="O42" s="96">
        <v>54.5</v>
      </c>
      <c r="P42" s="89">
        <f t="shared" si="0"/>
        <v>45.5</v>
      </c>
    </row>
    <row r="43" spans="2:16" ht="15.75" thickBot="1" x14ac:dyDescent="0.3">
      <c r="G43" s="87">
        <v>40</v>
      </c>
      <c r="H43" s="88">
        <v>40</v>
      </c>
      <c r="I43" s="89">
        <v>60</v>
      </c>
      <c r="N43" s="87">
        <v>39</v>
      </c>
      <c r="O43" s="96">
        <v>56</v>
      </c>
      <c r="P43" s="89">
        <f t="shared" si="0"/>
        <v>44</v>
      </c>
    </row>
    <row r="44" spans="2:16" ht="15.75" thickBot="1" x14ac:dyDescent="0.3">
      <c r="G44" s="87">
        <v>41</v>
      </c>
      <c r="H44" s="88">
        <v>41</v>
      </c>
      <c r="I44" s="89">
        <v>59</v>
      </c>
      <c r="N44" s="87">
        <v>40</v>
      </c>
      <c r="O44" s="96">
        <v>57.5</v>
      </c>
      <c r="P44" s="89">
        <f t="shared" si="0"/>
        <v>42.5</v>
      </c>
    </row>
    <row r="45" spans="2:16" ht="15.75" thickBot="1" x14ac:dyDescent="0.3">
      <c r="G45" s="87">
        <v>42</v>
      </c>
      <c r="H45" s="88">
        <v>42</v>
      </c>
      <c r="I45" s="89">
        <v>58</v>
      </c>
      <c r="N45" s="87">
        <v>41</v>
      </c>
      <c r="O45" s="96">
        <v>59</v>
      </c>
      <c r="P45" s="89">
        <f t="shared" si="0"/>
        <v>41</v>
      </c>
    </row>
    <row r="46" spans="2:16" ht="15.75" thickBot="1" x14ac:dyDescent="0.3">
      <c r="G46" s="87">
        <v>43</v>
      </c>
      <c r="H46" s="88">
        <v>43</v>
      </c>
      <c r="I46" s="89">
        <v>57</v>
      </c>
      <c r="N46" s="87">
        <v>42</v>
      </c>
      <c r="O46" s="96">
        <v>60.5</v>
      </c>
      <c r="P46" s="89">
        <f t="shared" si="0"/>
        <v>39.5</v>
      </c>
    </row>
    <row r="47" spans="2:16" ht="15.75" thickBot="1" x14ac:dyDescent="0.3">
      <c r="G47" s="87">
        <v>44</v>
      </c>
      <c r="H47" s="88">
        <v>44</v>
      </c>
      <c r="I47" s="89">
        <v>56</v>
      </c>
      <c r="N47" s="87">
        <v>43</v>
      </c>
      <c r="O47" s="96">
        <v>62</v>
      </c>
      <c r="P47" s="89">
        <f t="shared" si="0"/>
        <v>38</v>
      </c>
    </row>
    <row r="48" spans="2:16" ht="15.75" thickBot="1" x14ac:dyDescent="0.3">
      <c r="G48" s="87">
        <v>45</v>
      </c>
      <c r="H48" s="88">
        <v>45</v>
      </c>
      <c r="I48" s="89">
        <v>55</v>
      </c>
      <c r="N48" s="87">
        <v>44</v>
      </c>
      <c r="O48" s="96">
        <v>63.5</v>
      </c>
      <c r="P48" s="89">
        <f t="shared" si="0"/>
        <v>36.5</v>
      </c>
    </row>
    <row r="49" spans="7:16" ht="15.75" thickBot="1" x14ac:dyDescent="0.3">
      <c r="G49" s="87">
        <v>46</v>
      </c>
      <c r="H49" s="88">
        <v>46</v>
      </c>
      <c r="I49" s="89">
        <v>54</v>
      </c>
      <c r="N49" s="87">
        <v>45</v>
      </c>
      <c r="O49" s="96">
        <v>65</v>
      </c>
      <c r="P49" s="89">
        <f t="shared" si="0"/>
        <v>35</v>
      </c>
    </row>
    <row r="50" spans="7:16" ht="15.75" thickBot="1" x14ac:dyDescent="0.3">
      <c r="G50" s="87">
        <v>47</v>
      </c>
      <c r="H50" s="88">
        <v>47</v>
      </c>
      <c r="I50" s="89">
        <v>53</v>
      </c>
      <c r="N50" s="87">
        <v>46</v>
      </c>
      <c r="O50" s="96">
        <v>66.5</v>
      </c>
      <c r="P50" s="89">
        <f t="shared" si="0"/>
        <v>33.5</v>
      </c>
    </row>
    <row r="51" spans="7:16" ht="15.75" thickBot="1" x14ac:dyDescent="0.3">
      <c r="G51" s="87">
        <v>48</v>
      </c>
      <c r="H51" s="88">
        <v>48</v>
      </c>
      <c r="I51" s="89">
        <v>52</v>
      </c>
      <c r="N51" s="87">
        <v>47</v>
      </c>
      <c r="O51" s="96">
        <v>68</v>
      </c>
      <c r="P51" s="89">
        <f t="shared" si="0"/>
        <v>32</v>
      </c>
    </row>
    <row r="52" spans="7:16" ht="15.75" thickBot="1" x14ac:dyDescent="0.3">
      <c r="G52" s="87">
        <v>49</v>
      </c>
      <c r="H52" s="88">
        <v>49</v>
      </c>
      <c r="I52" s="89">
        <v>51</v>
      </c>
      <c r="N52" s="87">
        <v>48</v>
      </c>
      <c r="O52" s="96">
        <v>69.5</v>
      </c>
      <c r="P52" s="89">
        <f t="shared" si="0"/>
        <v>30.5</v>
      </c>
    </row>
    <row r="53" spans="7:16" ht="15.75" thickBot="1" x14ac:dyDescent="0.3">
      <c r="G53" s="87">
        <v>50</v>
      </c>
      <c r="H53" s="88">
        <v>50</v>
      </c>
      <c r="I53" s="89">
        <v>50</v>
      </c>
      <c r="N53" s="87">
        <v>49</v>
      </c>
      <c r="O53" s="96">
        <v>71</v>
      </c>
      <c r="P53" s="89">
        <f t="shared" si="0"/>
        <v>29</v>
      </c>
    </row>
    <row r="54" spans="7:16" ht="15.75" thickBot="1" x14ac:dyDescent="0.3">
      <c r="G54" s="87">
        <v>51</v>
      </c>
      <c r="H54" s="88">
        <v>51</v>
      </c>
      <c r="I54" s="89">
        <v>49</v>
      </c>
      <c r="N54" s="87">
        <v>50</v>
      </c>
      <c r="O54" s="96">
        <v>72.5</v>
      </c>
      <c r="P54" s="89">
        <f t="shared" si="0"/>
        <v>27.5</v>
      </c>
    </row>
    <row r="55" spans="7:16" ht="15.75" thickBot="1" x14ac:dyDescent="0.3">
      <c r="G55" s="87">
        <v>52</v>
      </c>
      <c r="H55" s="88">
        <v>52</v>
      </c>
      <c r="I55" s="89">
        <v>48</v>
      </c>
      <c r="N55" s="87">
        <v>51</v>
      </c>
      <c r="O55" s="96">
        <v>74</v>
      </c>
      <c r="P55" s="89">
        <f t="shared" si="0"/>
        <v>26</v>
      </c>
    </row>
    <row r="56" spans="7:16" ht="15.75" thickBot="1" x14ac:dyDescent="0.3">
      <c r="G56" s="87">
        <v>53</v>
      </c>
      <c r="H56" s="88">
        <v>53</v>
      </c>
      <c r="I56" s="89">
        <v>47</v>
      </c>
      <c r="N56" s="87">
        <v>52</v>
      </c>
      <c r="O56" s="96">
        <v>75.5</v>
      </c>
      <c r="P56" s="89">
        <f t="shared" si="0"/>
        <v>24.5</v>
      </c>
    </row>
    <row r="57" spans="7:16" ht="15.75" thickBot="1" x14ac:dyDescent="0.3">
      <c r="G57" s="87">
        <v>54</v>
      </c>
      <c r="H57" s="88">
        <v>54</v>
      </c>
      <c r="I57" s="89">
        <v>46</v>
      </c>
      <c r="N57" s="87">
        <v>53</v>
      </c>
      <c r="O57" s="96">
        <v>77</v>
      </c>
      <c r="P57" s="89">
        <f t="shared" si="0"/>
        <v>23</v>
      </c>
    </row>
    <row r="58" spans="7:16" ht="15.75" thickBot="1" x14ac:dyDescent="0.3">
      <c r="G58" s="87">
        <v>55</v>
      </c>
      <c r="H58" s="88">
        <v>55</v>
      </c>
      <c r="I58" s="89">
        <v>45</v>
      </c>
      <c r="N58" s="87">
        <v>54</v>
      </c>
      <c r="O58" s="96">
        <v>78.5</v>
      </c>
      <c r="P58" s="89">
        <f t="shared" si="0"/>
        <v>21.5</v>
      </c>
    </row>
    <row r="59" spans="7:16" ht="15.75" thickBot="1" x14ac:dyDescent="0.3">
      <c r="G59" s="87">
        <v>56</v>
      </c>
      <c r="H59" s="88">
        <v>56</v>
      </c>
      <c r="I59" s="89">
        <v>44</v>
      </c>
      <c r="N59" s="87">
        <v>55</v>
      </c>
      <c r="O59" s="96">
        <v>80</v>
      </c>
      <c r="P59" s="89">
        <f t="shared" si="0"/>
        <v>20</v>
      </c>
    </row>
    <row r="60" spans="7:16" ht="15.75" thickBot="1" x14ac:dyDescent="0.3">
      <c r="G60" s="87">
        <v>57</v>
      </c>
      <c r="H60" s="88">
        <v>57</v>
      </c>
      <c r="I60" s="89">
        <v>43</v>
      </c>
      <c r="N60" s="87">
        <v>56</v>
      </c>
      <c r="O60" s="96">
        <v>81.5</v>
      </c>
      <c r="P60" s="89">
        <f t="shared" si="0"/>
        <v>18.5</v>
      </c>
    </row>
    <row r="61" spans="7:16" ht="15.75" thickBot="1" x14ac:dyDescent="0.3">
      <c r="G61" s="87">
        <v>58</v>
      </c>
      <c r="H61" s="88">
        <v>58</v>
      </c>
      <c r="I61" s="89">
        <v>42</v>
      </c>
      <c r="N61" s="87">
        <v>57</v>
      </c>
      <c r="O61" s="96">
        <v>83</v>
      </c>
      <c r="P61" s="89">
        <f t="shared" si="0"/>
        <v>17</v>
      </c>
    </row>
    <row r="62" spans="7:16" ht="15.75" thickBot="1" x14ac:dyDescent="0.3">
      <c r="G62" s="87">
        <v>59</v>
      </c>
      <c r="H62" s="88">
        <v>59</v>
      </c>
      <c r="I62" s="89">
        <v>41</v>
      </c>
      <c r="N62" s="87">
        <v>58</v>
      </c>
      <c r="O62" s="96">
        <v>84.5</v>
      </c>
      <c r="P62" s="89">
        <f t="shared" si="0"/>
        <v>15.5</v>
      </c>
    </row>
    <row r="63" spans="7:16" ht="15.75" thickBot="1" x14ac:dyDescent="0.3">
      <c r="G63" s="87">
        <v>60</v>
      </c>
      <c r="H63" s="88">
        <v>60</v>
      </c>
      <c r="I63" s="89">
        <v>40</v>
      </c>
      <c r="N63" s="87">
        <v>59</v>
      </c>
      <c r="O63" s="96">
        <v>85</v>
      </c>
      <c r="P63" s="105">
        <f t="shared" si="0"/>
        <v>14</v>
      </c>
    </row>
    <row r="64" spans="7:16" ht="15.75" thickBot="1" x14ac:dyDescent="0.3">
      <c r="G64" s="87">
        <v>61</v>
      </c>
      <c r="H64" s="88">
        <v>61</v>
      </c>
      <c r="I64" s="89">
        <v>39</v>
      </c>
      <c r="N64" s="87">
        <v>60</v>
      </c>
    </row>
    <row r="65" spans="7:15" ht="15.75" thickBot="1" x14ac:dyDescent="0.3">
      <c r="G65" s="87">
        <v>62</v>
      </c>
      <c r="H65" s="88">
        <v>62</v>
      </c>
      <c r="I65" s="89">
        <v>38</v>
      </c>
      <c r="N65" s="87">
        <v>61</v>
      </c>
      <c r="O65" s="113"/>
    </row>
    <row r="66" spans="7:15" ht="15.75" thickBot="1" x14ac:dyDescent="0.3">
      <c r="G66" s="87">
        <v>63</v>
      </c>
      <c r="H66" s="88">
        <v>63</v>
      </c>
      <c r="I66" s="89">
        <v>37</v>
      </c>
      <c r="N66" s="87">
        <v>62</v>
      </c>
      <c r="O66" s="113"/>
    </row>
    <row r="67" spans="7:15" ht="15.75" thickBot="1" x14ac:dyDescent="0.3">
      <c r="G67" s="87">
        <v>64</v>
      </c>
      <c r="H67" s="88">
        <v>64</v>
      </c>
      <c r="I67" s="89">
        <v>36</v>
      </c>
      <c r="N67" s="87">
        <v>63</v>
      </c>
      <c r="O67" s="113"/>
    </row>
    <row r="68" spans="7:15" ht="15.75" thickBot="1" x14ac:dyDescent="0.3">
      <c r="G68" s="87">
        <v>65</v>
      </c>
      <c r="H68" s="88">
        <v>65</v>
      </c>
      <c r="I68" s="89">
        <v>35</v>
      </c>
      <c r="N68" s="87">
        <v>64</v>
      </c>
      <c r="O68" s="113"/>
    </row>
    <row r="69" spans="7:15" ht="15.75" thickBot="1" x14ac:dyDescent="0.3">
      <c r="G69" s="87">
        <v>66</v>
      </c>
      <c r="H69" s="88">
        <v>66</v>
      </c>
      <c r="I69" s="89">
        <v>34</v>
      </c>
      <c r="N69" s="87">
        <v>65</v>
      </c>
      <c r="O69" s="113"/>
    </row>
    <row r="70" spans="7:15" ht="15.75" thickBot="1" x14ac:dyDescent="0.3">
      <c r="G70" s="87">
        <v>67</v>
      </c>
      <c r="H70" s="88">
        <v>67</v>
      </c>
      <c r="I70" s="89">
        <v>33</v>
      </c>
      <c r="N70" s="87">
        <v>66</v>
      </c>
      <c r="O70" s="113"/>
    </row>
    <row r="71" spans="7:15" ht="15.75" thickBot="1" x14ac:dyDescent="0.3">
      <c r="G71" s="87">
        <v>68</v>
      </c>
      <c r="H71" s="88">
        <v>68</v>
      </c>
      <c r="I71" s="89">
        <v>32</v>
      </c>
      <c r="N71" s="87">
        <v>67</v>
      </c>
      <c r="O71" s="113"/>
    </row>
    <row r="72" spans="7:15" ht="15.75" thickBot="1" x14ac:dyDescent="0.3">
      <c r="G72" s="87">
        <v>69</v>
      </c>
      <c r="H72" s="88">
        <v>69</v>
      </c>
      <c r="I72" s="89">
        <v>31</v>
      </c>
      <c r="N72" s="87">
        <v>68</v>
      </c>
      <c r="O72" s="113"/>
    </row>
    <row r="73" spans="7:15" ht="15.75" thickBot="1" x14ac:dyDescent="0.3">
      <c r="G73" s="87">
        <v>70</v>
      </c>
      <c r="H73" s="88">
        <v>70</v>
      </c>
      <c r="I73" s="105">
        <v>30</v>
      </c>
      <c r="N73" s="87">
        <v>69</v>
      </c>
      <c r="O73" s="113"/>
    </row>
    <row r="74" spans="7:15" ht="15.75" thickBot="1" x14ac:dyDescent="0.3">
      <c r="I74" s="115"/>
      <c r="N74" s="87">
        <v>70</v>
      </c>
      <c r="O74" s="113"/>
    </row>
    <row r="75" spans="7:15" ht="15.75" thickBot="1" x14ac:dyDescent="0.3">
      <c r="N75" s="87"/>
      <c r="O75" s="113"/>
    </row>
  </sheetData>
  <mergeCells count="1">
    <mergeCell ref="G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1991E-1BC8-48AB-A605-6840553CCAA5}">
  <dimension ref="B1:Q75"/>
  <sheetViews>
    <sheetView workbookViewId="0">
      <selection activeCell="E16" sqref="E1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5.140625" customWidth="1"/>
    <col min="5" max="5" width="15.42578125" bestFit="1" customWidth="1"/>
    <col min="6" max="6" width="6.42578125" bestFit="1" customWidth="1"/>
    <col min="7" max="7" width="8.28515625" style="77" customWidth="1"/>
    <col min="8" max="8" width="13.7109375" style="114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  <col min="257" max="257" width="10.5703125" customWidth="1"/>
    <col min="258" max="258" width="42.42578125" bestFit="1" customWidth="1"/>
    <col min="259" max="259" width="13.7109375" bestFit="1" customWidth="1"/>
    <col min="260" max="260" width="15.140625" customWidth="1"/>
    <col min="261" max="261" width="15.42578125" bestFit="1" customWidth="1"/>
    <col min="262" max="262" width="6.42578125" bestFit="1" customWidth="1"/>
    <col min="263" max="263" width="8.28515625" customWidth="1"/>
    <col min="264" max="264" width="13.7109375" bestFit="1" customWidth="1"/>
    <col min="265" max="265" width="12.5703125" bestFit="1" customWidth="1"/>
    <col min="266" max="266" width="12.28515625" bestFit="1" customWidth="1"/>
    <col min="267" max="267" width="12.5703125" bestFit="1" customWidth="1"/>
    <col min="268" max="268" width="12" bestFit="1" customWidth="1"/>
    <col min="270" max="270" width="13.140625" customWidth="1"/>
    <col min="271" max="271" width="11.85546875" customWidth="1"/>
    <col min="272" max="272" width="13.28515625" customWidth="1"/>
    <col min="273" max="273" width="16.28515625" customWidth="1"/>
    <col min="513" max="513" width="10.5703125" customWidth="1"/>
    <col min="514" max="514" width="42.42578125" bestFit="1" customWidth="1"/>
    <col min="515" max="515" width="13.7109375" bestFit="1" customWidth="1"/>
    <col min="516" max="516" width="15.140625" customWidth="1"/>
    <col min="517" max="517" width="15.42578125" bestFit="1" customWidth="1"/>
    <col min="518" max="518" width="6.42578125" bestFit="1" customWidth="1"/>
    <col min="519" max="519" width="8.28515625" customWidth="1"/>
    <col min="520" max="520" width="13.7109375" bestFit="1" customWidth="1"/>
    <col min="521" max="521" width="12.5703125" bestFit="1" customWidth="1"/>
    <col min="522" max="522" width="12.28515625" bestFit="1" customWidth="1"/>
    <col min="523" max="523" width="12.5703125" bestFit="1" customWidth="1"/>
    <col min="524" max="524" width="12" bestFit="1" customWidth="1"/>
    <col min="526" max="526" width="13.140625" customWidth="1"/>
    <col min="527" max="527" width="11.85546875" customWidth="1"/>
    <col min="528" max="528" width="13.28515625" customWidth="1"/>
    <col min="529" max="529" width="16.28515625" customWidth="1"/>
    <col min="769" max="769" width="10.5703125" customWidth="1"/>
    <col min="770" max="770" width="42.42578125" bestFit="1" customWidth="1"/>
    <col min="771" max="771" width="13.7109375" bestFit="1" customWidth="1"/>
    <col min="772" max="772" width="15.140625" customWidth="1"/>
    <col min="773" max="773" width="15.42578125" bestFit="1" customWidth="1"/>
    <col min="774" max="774" width="6.42578125" bestFit="1" customWidth="1"/>
    <col min="775" max="775" width="8.28515625" customWidth="1"/>
    <col min="776" max="776" width="13.7109375" bestFit="1" customWidth="1"/>
    <col min="777" max="777" width="12.5703125" bestFit="1" customWidth="1"/>
    <col min="778" max="778" width="12.28515625" bestFit="1" customWidth="1"/>
    <col min="779" max="779" width="12.5703125" bestFit="1" customWidth="1"/>
    <col min="780" max="780" width="12" bestFit="1" customWidth="1"/>
    <col min="782" max="782" width="13.140625" customWidth="1"/>
    <col min="783" max="783" width="11.85546875" customWidth="1"/>
    <col min="784" max="784" width="13.28515625" customWidth="1"/>
    <col min="785" max="785" width="16.28515625" customWidth="1"/>
    <col min="1025" max="1025" width="10.5703125" customWidth="1"/>
    <col min="1026" max="1026" width="42.42578125" bestFit="1" customWidth="1"/>
    <col min="1027" max="1027" width="13.7109375" bestFit="1" customWidth="1"/>
    <col min="1028" max="1028" width="15.140625" customWidth="1"/>
    <col min="1029" max="1029" width="15.42578125" bestFit="1" customWidth="1"/>
    <col min="1030" max="1030" width="6.42578125" bestFit="1" customWidth="1"/>
    <col min="1031" max="1031" width="8.28515625" customWidth="1"/>
    <col min="1032" max="1032" width="13.7109375" bestFit="1" customWidth="1"/>
    <col min="1033" max="1033" width="12.5703125" bestFit="1" customWidth="1"/>
    <col min="1034" max="1034" width="12.28515625" bestFit="1" customWidth="1"/>
    <col min="1035" max="1035" width="12.5703125" bestFit="1" customWidth="1"/>
    <col min="1036" max="1036" width="12" bestFit="1" customWidth="1"/>
    <col min="1038" max="1038" width="13.140625" customWidth="1"/>
    <col min="1039" max="1039" width="11.85546875" customWidth="1"/>
    <col min="1040" max="1040" width="13.28515625" customWidth="1"/>
    <col min="1041" max="1041" width="16.28515625" customWidth="1"/>
    <col min="1281" max="1281" width="10.5703125" customWidth="1"/>
    <col min="1282" max="1282" width="42.42578125" bestFit="1" customWidth="1"/>
    <col min="1283" max="1283" width="13.7109375" bestFit="1" customWidth="1"/>
    <col min="1284" max="1284" width="15.140625" customWidth="1"/>
    <col min="1285" max="1285" width="15.42578125" bestFit="1" customWidth="1"/>
    <col min="1286" max="1286" width="6.42578125" bestFit="1" customWidth="1"/>
    <col min="1287" max="1287" width="8.28515625" customWidth="1"/>
    <col min="1288" max="1288" width="13.7109375" bestFit="1" customWidth="1"/>
    <col min="1289" max="1289" width="12.5703125" bestFit="1" customWidth="1"/>
    <col min="1290" max="1290" width="12.28515625" bestFit="1" customWidth="1"/>
    <col min="1291" max="1291" width="12.5703125" bestFit="1" customWidth="1"/>
    <col min="1292" max="1292" width="12" bestFit="1" customWidth="1"/>
    <col min="1294" max="1294" width="13.140625" customWidth="1"/>
    <col min="1295" max="1295" width="11.85546875" customWidth="1"/>
    <col min="1296" max="1296" width="13.28515625" customWidth="1"/>
    <col min="1297" max="1297" width="16.28515625" customWidth="1"/>
    <col min="1537" max="1537" width="10.5703125" customWidth="1"/>
    <col min="1538" max="1538" width="42.42578125" bestFit="1" customWidth="1"/>
    <col min="1539" max="1539" width="13.7109375" bestFit="1" customWidth="1"/>
    <col min="1540" max="1540" width="15.140625" customWidth="1"/>
    <col min="1541" max="1541" width="15.42578125" bestFit="1" customWidth="1"/>
    <col min="1542" max="1542" width="6.42578125" bestFit="1" customWidth="1"/>
    <col min="1543" max="1543" width="8.28515625" customWidth="1"/>
    <col min="1544" max="1544" width="13.7109375" bestFit="1" customWidth="1"/>
    <col min="1545" max="1545" width="12.5703125" bestFit="1" customWidth="1"/>
    <col min="1546" max="1546" width="12.28515625" bestFit="1" customWidth="1"/>
    <col min="1547" max="1547" width="12.5703125" bestFit="1" customWidth="1"/>
    <col min="1548" max="1548" width="12" bestFit="1" customWidth="1"/>
    <col min="1550" max="1550" width="13.140625" customWidth="1"/>
    <col min="1551" max="1551" width="11.85546875" customWidth="1"/>
    <col min="1552" max="1552" width="13.28515625" customWidth="1"/>
    <col min="1553" max="1553" width="16.28515625" customWidth="1"/>
    <col min="1793" max="1793" width="10.5703125" customWidth="1"/>
    <col min="1794" max="1794" width="42.42578125" bestFit="1" customWidth="1"/>
    <col min="1795" max="1795" width="13.7109375" bestFit="1" customWidth="1"/>
    <col min="1796" max="1796" width="15.140625" customWidth="1"/>
    <col min="1797" max="1797" width="15.42578125" bestFit="1" customWidth="1"/>
    <col min="1798" max="1798" width="6.42578125" bestFit="1" customWidth="1"/>
    <col min="1799" max="1799" width="8.28515625" customWidth="1"/>
    <col min="1800" max="1800" width="13.7109375" bestFit="1" customWidth="1"/>
    <col min="1801" max="1801" width="12.5703125" bestFit="1" customWidth="1"/>
    <col min="1802" max="1802" width="12.28515625" bestFit="1" customWidth="1"/>
    <col min="1803" max="1803" width="12.5703125" bestFit="1" customWidth="1"/>
    <col min="1804" max="1804" width="12" bestFit="1" customWidth="1"/>
    <col min="1806" max="1806" width="13.140625" customWidth="1"/>
    <col min="1807" max="1807" width="11.85546875" customWidth="1"/>
    <col min="1808" max="1808" width="13.28515625" customWidth="1"/>
    <col min="1809" max="1809" width="16.28515625" customWidth="1"/>
    <col min="2049" max="2049" width="10.5703125" customWidth="1"/>
    <col min="2050" max="2050" width="42.42578125" bestFit="1" customWidth="1"/>
    <col min="2051" max="2051" width="13.7109375" bestFit="1" customWidth="1"/>
    <col min="2052" max="2052" width="15.140625" customWidth="1"/>
    <col min="2053" max="2053" width="15.42578125" bestFit="1" customWidth="1"/>
    <col min="2054" max="2054" width="6.42578125" bestFit="1" customWidth="1"/>
    <col min="2055" max="2055" width="8.28515625" customWidth="1"/>
    <col min="2056" max="2056" width="13.7109375" bestFit="1" customWidth="1"/>
    <col min="2057" max="2057" width="12.5703125" bestFit="1" customWidth="1"/>
    <col min="2058" max="2058" width="12.28515625" bestFit="1" customWidth="1"/>
    <col min="2059" max="2059" width="12.5703125" bestFit="1" customWidth="1"/>
    <col min="2060" max="2060" width="12" bestFit="1" customWidth="1"/>
    <col min="2062" max="2062" width="13.140625" customWidth="1"/>
    <col min="2063" max="2063" width="11.85546875" customWidth="1"/>
    <col min="2064" max="2064" width="13.28515625" customWidth="1"/>
    <col min="2065" max="2065" width="16.28515625" customWidth="1"/>
    <col min="2305" max="2305" width="10.5703125" customWidth="1"/>
    <col min="2306" max="2306" width="42.42578125" bestFit="1" customWidth="1"/>
    <col min="2307" max="2307" width="13.7109375" bestFit="1" customWidth="1"/>
    <col min="2308" max="2308" width="15.140625" customWidth="1"/>
    <col min="2309" max="2309" width="15.42578125" bestFit="1" customWidth="1"/>
    <col min="2310" max="2310" width="6.42578125" bestFit="1" customWidth="1"/>
    <col min="2311" max="2311" width="8.28515625" customWidth="1"/>
    <col min="2312" max="2312" width="13.7109375" bestFit="1" customWidth="1"/>
    <col min="2313" max="2313" width="12.5703125" bestFit="1" customWidth="1"/>
    <col min="2314" max="2314" width="12.28515625" bestFit="1" customWidth="1"/>
    <col min="2315" max="2315" width="12.5703125" bestFit="1" customWidth="1"/>
    <col min="2316" max="2316" width="12" bestFit="1" customWidth="1"/>
    <col min="2318" max="2318" width="13.140625" customWidth="1"/>
    <col min="2319" max="2319" width="11.85546875" customWidth="1"/>
    <col min="2320" max="2320" width="13.28515625" customWidth="1"/>
    <col min="2321" max="2321" width="16.28515625" customWidth="1"/>
    <col min="2561" max="2561" width="10.5703125" customWidth="1"/>
    <col min="2562" max="2562" width="42.42578125" bestFit="1" customWidth="1"/>
    <col min="2563" max="2563" width="13.7109375" bestFit="1" customWidth="1"/>
    <col min="2564" max="2564" width="15.140625" customWidth="1"/>
    <col min="2565" max="2565" width="15.42578125" bestFit="1" customWidth="1"/>
    <col min="2566" max="2566" width="6.42578125" bestFit="1" customWidth="1"/>
    <col min="2567" max="2567" width="8.28515625" customWidth="1"/>
    <col min="2568" max="2568" width="13.7109375" bestFit="1" customWidth="1"/>
    <col min="2569" max="2569" width="12.5703125" bestFit="1" customWidth="1"/>
    <col min="2570" max="2570" width="12.28515625" bestFit="1" customWidth="1"/>
    <col min="2571" max="2571" width="12.5703125" bestFit="1" customWidth="1"/>
    <col min="2572" max="2572" width="12" bestFit="1" customWidth="1"/>
    <col min="2574" max="2574" width="13.140625" customWidth="1"/>
    <col min="2575" max="2575" width="11.85546875" customWidth="1"/>
    <col min="2576" max="2576" width="13.28515625" customWidth="1"/>
    <col min="2577" max="2577" width="16.28515625" customWidth="1"/>
    <col min="2817" max="2817" width="10.5703125" customWidth="1"/>
    <col min="2818" max="2818" width="42.42578125" bestFit="1" customWidth="1"/>
    <col min="2819" max="2819" width="13.7109375" bestFit="1" customWidth="1"/>
    <col min="2820" max="2820" width="15.140625" customWidth="1"/>
    <col min="2821" max="2821" width="15.42578125" bestFit="1" customWidth="1"/>
    <col min="2822" max="2822" width="6.42578125" bestFit="1" customWidth="1"/>
    <col min="2823" max="2823" width="8.28515625" customWidth="1"/>
    <col min="2824" max="2824" width="13.7109375" bestFit="1" customWidth="1"/>
    <col min="2825" max="2825" width="12.5703125" bestFit="1" customWidth="1"/>
    <col min="2826" max="2826" width="12.28515625" bestFit="1" customWidth="1"/>
    <col min="2827" max="2827" width="12.5703125" bestFit="1" customWidth="1"/>
    <col min="2828" max="2828" width="12" bestFit="1" customWidth="1"/>
    <col min="2830" max="2830" width="13.140625" customWidth="1"/>
    <col min="2831" max="2831" width="11.85546875" customWidth="1"/>
    <col min="2832" max="2832" width="13.28515625" customWidth="1"/>
    <col min="2833" max="2833" width="16.28515625" customWidth="1"/>
    <col min="3073" max="3073" width="10.5703125" customWidth="1"/>
    <col min="3074" max="3074" width="42.42578125" bestFit="1" customWidth="1"/>
    <col min="3075" max="3075" width="13.7109375" bestFit="1" customWidth="1"/>
    <col min="3076" max="3076" width="15.140625" customWidth="1"/>
    <col min="3077" max="3077" width="15.42578125" bestFit="1" customWidth="1"/>
    <col min="3078" max="3078" width="6.42578125" bestFit="1" customWidth="1"/>
    <col min="3079" max="3079" width="8.28515625" customWidth="1"/>
    <col min="3080" max="3080" width="13.7109375" bestFit="1" customWidth="1"/>
    <col min="3081" max="3081" width="12.5703125" bestFit="1" customWidth="1"/>
    <col min="3082" max="3082" width="12.28515625" bestFit="1" customWidth="1"/>
    <col min="3083" max="3083" width="12.5703125" bestFit="1" customWidth="1"/>
    <col min="3084" max="3084" width="12" bestFit="1" customWidth="1"/>
    <col min="3086" max="3086" width="13.140625" customWidth="1"/>
    <col min="3087" max="3087" width="11.85546875" customWidth="1"/>
    <col min="3088" max="3088" width="13.28515625" customWidth="1"/>
    <col min="3089" max="3089" width="16.28515625" customWidth="1"/>
    <col min="3329" max="3329" width="10.5703125" customWidth="1"/>
    <col min="3330" max="3330" width="42.42578125" bestFit="1" customWidth="1"/>
    <col min="3331" max="3331" width="13.7109375" bestFit="1" customWidth="1"/>
    <col min="3332" max="3332" width="15.140625" customWidth="1"/>
    <col min="3333" max="3333" width="15.42578125" bestFit="1" customWidth="1"/>
    <col min="3334" max="3334" width="6.42578125" bestFit="1" customWidth="1"/>
    <col min="3335" max="3335" width="8.28515625" customWidth="1"/>
    <col min="3336" max="3336" width="13.7109375" bestFit="1" customWidth="1"/>
    <col min="3337" max="3337" width="12.5703125" bestFit="1" customWidth="1"/>
    <col min="3338" max="3338" width="12.28515625" bestFit="1" customWidth="1"/>
    <col min="3339" max="3339" width="12.5703125" bestFit="1" customWidth="1"/>
    <col min="3340" max="3340" width="12" bestFit="1" customWidth="1"/>
    <col min="3342" max="3342" width="13.140625" customWidth="1"/>
    <col min="3343" max="3343" width="11.85546875" customWidth="1"/>
    <col min="3344" max="3344" width="13.28515625" customWidth="1"/>
    <col min="3345" max="3345" width="16.28515625" customWidth="1"/>
    <col min="3585" max="3585" width="10.5703125" customWidth="1"/>
    <col min="3586" max="3586" width="42.42578125" bestFit="1" customWidth="1"/>
    <col min="3587" max="3587" width="13.7109375" bestFit="1" customWidth="1"/>
    <col min="3588" max="3588" width="15.140625" customWidth="1"/>
    <col min="3589" max="3589" width="15.42578125" bestFit="1" customWidth="1"/>
    <col min="3590" max="3590" width="6.42578125" bestFit="1" customWidth="1"/>
    <col min="3591" max="3591" width="8.28515625" customWidth="1"/>
    <col min="3592" max="3592" width="13.7109375" bestFit="1" customWidth="1"/>
    <col min="3593" max="3593" width="12.5703125" bestFit="1" customWidth="1"/>
    <col min="3594" max="3594" width="12.28515625" bestFit="1" customWidth="1"/>
    <col min="3595" max="3595" width="12.5703125" bestFit="1" customWidth="1"/>
    <col min="3596" max="3596" width="12" bestFit="1" customWidth="1"/>
    <col min="3598" max="3598" width="13.140625" customWidth="1"/>
    <col min="3599" max="3599" width="11.85546875" customWidth="1"/>
    <col min="3600" max="3600" width="13.28515625" customWidth="1"/>
    <col min="3601" max="3601" width="16.28515625" customWidth="1"/>
    <col min="3841" max="3841" width="10.5703125" customWidth="1"/>
    <col min="3842" max="3842" width="42.42578125" bestFit="1" customWidth="1"/>
    <col min="3843" max="3843" width="13.7109375" bestFit="1" customWidth="1"/>
    <col min="3844" max="3844" width="15.140625" customWidth="1"/>
    <col min="3845" max="3845" width="15.42578125" bestFit="1" customWidth="1"/>
    <col min="3846" max="3846" width="6.42578125" bestFit="1" customWidth="1"/>
    <col min="3847" max="3847" width="8.28515625" customWidth="1"/>
    <col min="3848" max="3848" width="13.7109375" bestFit="1" customWidth="1"/>
    <col min="3849" max="3849" width="12.5703125" bestFit="1" customWidth="1"/>
    <col min="3850" max="3850" width="12.28515625" bestFit="1" customWidth="1"/>
    <col min="3851" max="3851" width="12.5703125" bestFit="1" customWidth="1"/>
    <col min="3852" max="3852" width="12" bestFit="1" customWidth="1"/>
    <col min="3854" max="3854" width="13.140625" customWidth="1"/>
    <col min="3855" max="3855" width="11.85546875" customWidth="1"/>
    <col min="3856" max="3856" width="13.28515625" customWidth="1"/>
    <col min="3857" max="3857" width="16.28515625" customWidth="1"/>
    <col min="4097" max="4097" width="10.5703125" customWidth="1"/>
    <col min="4098" max="4098" width="42.42578125" bestFit="1" customWidth="1"/>
    <col min="4099" max="4099" width="13.7109375" bestFit="1" customWidth="1"/>
    <col min="4100" max="4100" width="15.140625" customWidth="1"/>
    <col min="4101" max="4101" width="15.42578125" bestFit="1" customWidth="1"/>
    <col min="4102" max="4102" width="6.42578125" bestFit="1" customWidth="1"/>
    <col min="4103" max="4103" width="8.28515625" customWidth="1"/>
    <col min="4104" max="4104" width="13.7109375" bestFit="1" customWidth="1"/>
    <col min="4105" max="4105" width="12.5703125" bestFit="1" customWidth="1"/>
    <col min="4106" max="4106" width="12.28515625" bestFit="1" customWidth="1"/>
    <col min="4107" max="4107" width="12.5703125" bestFit="1" customWidth="1"/>
    <col min="4108" max="4108" width="12" bestFit="1" customWidth="1"/>
    <col min="4110" max="4110" width="13.140625" customWidth="1"/>
    <col min="4111" max="4111" width="11.85546875" customWidth="1"/>
    <col min="4112" max="4112" width="13.28515625" customWidth="1"/>
    <col min="4113" max="4113" width="16.28515625" customWidth="1"/>
    <col min="4353" max="4353" width="10.5703125" customWidth="1"/>
    <col min="4354" max="4354" width="42.42578125" bestFit="1" customWidth="1"/>
    <col min="4355" max="4355" width="13.7109375" bestFit="1" customWidth="1"/>
    <col min="4356" max="4356" width="15.140625" customWidth="1"/>
    <col min="4357" max="4357" width="15.42578125" bestFit="1" customWidth="1"/>
    <col min="4358" max="4358" width="6.42578125" bestFit="1" customWidth="1"/>
    <col min="4359" max="4359" width="8.28515625" customWidth="1"/>
    <col min="4360" max="4360" width="13.7109375" bestFit="1" customWidth="1"/>
    <col min="4361" max="4361" width="12.5703125" bestFit="1" customWidth="1"/>
    <col min="4362" max="4362" width="12.28515625" bestFit="1" customWidth="1"/>
    <col min="4363" max="4363" width="12.5703125" bestFit="1" customWidth="1"/>
    <col min="4364" max="4364" width="12" bestFit="1" customWidth="1"/>
    <col min="4366" max="4366" width="13.140625" customWidth="1"/>
    <col min="4367" max="4367" width="11.85546875" customWidth="1"/>
    <col min="4368" max="4368" width="13.28515625" customWidth="1"/>
    <col min="4369" max="4369" width="16.28515625" customWidth="1"/>
    <col min="4609" max="4609" width="10.5703125" customWidth="1"/>
    <col min="4610" max="4610" width="42.42578125" bestFit="1" customWidth="1"/>
    <col min="4611" max="4611" width="13.7109375" bestFit="1" customWidth="1"/>
    <col min="4612" max="4612" width="15.140625" customWidth="1"/>
    <col min="4613" max="4613" width="15.42578125" bestFit="1" customWidth="1"/>
    <col min="4614" max="4614" width="6.42578125" bestFit="1" customWidth="1"/>
    <col min="4615" max="4615" width="8.28515625" customWidth="1"/>
    <col min="4616" max="4616" width="13.7109375" bestFit="1" customWidth="1"/>
    <col min="4617" max="4617" width="12.5703125" bestFit="1" customWidth="1"/>
    <col min="4618" max="4618" width="12.28515625" bestFit="1" customWidth="1"/>
    <col min="4619" max="4619" width="12.5703125" bestFit="1" customWidth="1"/>
    <col min="4620" max="4620" width="12" bestFit="1" customWidth="1"/>
    <col min="4622" max="4622" width="13.140625" customWidth="1"/>
    <col min="4623" max="4623" width="11.85546875" customWidth="1"/>
    <col min="4624" max="4624" width="13.28515625" customWidth="1"/>
    <col min="4625" max="4625" width="16.28515625" customWidth="1"/>
    <col min="4865" max="4865" width="10.5703125" customWidth="1"/>
    <col min="4866" max="4866" width="42.42578125" bestFit="1" customWidth="1"/>
    <col min="4867" max="4867" width="13.7109375" bestFit="1" customWidth="1"/>
    <col min="4868" max="4868" width="15.140625" customWidth="1"/>
    <col min="4869" max="4869" width="15.42578125" bestFit="1" customWidth="1"/>
    <col min="4870" max="4870" width="6.42578125" bestFit="1" customWidth="1"/>
    <col min="4871" max="4871" width="8.28515625" customWidth="1"/>
    <col min="4872" max="4872" width="13.7109375" bestFit="1" customWidth="1"/>
    <col min="4873" max="4873" width="12.5703125" bestFit="1" customWidth="1"/>
    <col min="4874" max="4874" width="12.28515625" bestFit="1" customWidth="1"/>
    <col min="4875" max="4875" width="12.5703125" bestFit="1" customWidth="1"/>
    <col min="4876" max="4876" width="12" bestFit="1" customWidth="1"/>
    <col min="4878" max="4878" width="13.140625" customWidth="1"/>
    <col min="4879" max="4879" width="11.85546875" customWidth="1"/>
    <col min="4880" max="4880" width="13.28515625" customWidth="1"/>
    <col min="4881" max="4881" width="16.28515625" customWidth="1"/>
    <col min="5121" max="5121" width="10.5703125" customWidth="1"/>
    <col min="5122" max="5122" width="42.42578125" bestFit="1" customWidth="1"/>
    <col min="5123" max="5123" width="13.7109375" bestFit="1" customWidth="1"/>
    <col min="5124" max="5124" width="15.140625" customWidth="1"/>
    <col min="5125" max="5125" width="15.42578125" bestFit="1" customWidth="1"/>
    <col min="5126" max="5126" width="6.42578125" bestFit="1" customWidth="1"/>
    <col min="5127" max="5127" width="8.28515625" customWidth="1"/>
    <col min="5128" max="5128" width="13.7109375" bestFit="1" customWidth="1"/>
    <col min="5129" max="5129" width="12.5703125" bestFit="1" customWidth="1"/>
    <col min="5130" max="5130" width="12.28515625" bestFit="1" customWidth="1"/>
    <col min="5131" max="5131" width="12.5703125" bestFit="1" customWidth="1"/>
    <col min="5132" max="5132" width="12" bestFit="1" customWidth="1"/>
    <col min="5134" max="5134" width="13.140625" customWidth="1"/>
    <col min="5135" max="5135" width="11.85546875" customWidth="1"/>
    <col min="5136" max="5136" width="13.28515625" customWidth="1"/>
    <col min="5137" max="5137" width="16.28515625" customWidth="1"/>
    <col min="5377" max="5377" width="10.5703125" customWidth="1"/>
    <col min="5378" max="5378" width="42.42578125" bestFit="1" customWidth="1"/>
    <col min="5379" max="5379" width="13.7109375" bestFit="1" customWidth="1"/>
    <col min="5380" max="5380" width="15.140625" customWidth="1"/>
    <col min="5381" max="5381" width="15.42578125" bestFit="1" customWidth="1"/>
    <col min="5382" max="5382" width="6.42578125" bestFit="1" customWidth="1"/>
    <col min="5383" max="5383" width="8.28515625" customWidth="1"/>
    <col min="5384" max="5384" width="13.7109375" bestFit="1" customWidth="1"/>
    <col min="5385" max="5385" width="12.5703125" bestFit="1" customWidth="1"/>
    <col min="5386" max="5386" width="12.28515625" bestFit="1" customWidth="1"/>
    <col min="5387" max="5387" width="12.5703125" bestFit="1" customWidth="1"/>
    <col min="5388" max="5388" width="12" bestFit="1" customWidth="1"/>
    <col min="5390" max="5390" width="13.140625" customWidth="1"/>
    <col min="5391" max="5391" width="11.85546875" customWidth="1"/>
    <col min="5392" max="5392" width="13.28515625" customWidth="1"/>
    <col min="5393" max="5393" width="16.28515625" customWidth="1"/>
    <col min="5633" max="5633" width="10.5703125" customWidth="1"/>
    <col min="5634" max="5634" width="42.42578125" bestFit="1" customWidth="1"/>
    <col min="5635" max="5635" width="13.7109375" bestFit="1" customWidth="1"/>
    <col min="5636" max="5636" width="15.140625" customWidth="1"/>
    <col min="5637" max="5637" width="15.42578125" bestFit="1" customWidth="1"/>
    <col min="5638" max="5638" width="6.42578125" bestFit="1" customWidth="1"/>
    <col min="5639" max="5639" width="8.28515625" customWidth="1"/>
    <col min="5640" max="5640" width="13.7109375" bestFit="1" customWidth="1"/>
    <col min="5641" max="5641" width="12.5703125" bestFit="1" customWidth="1"/>
    <col min="5642" max="5642" width="12.28515625" bestFit="1" customWidth="1"/>
    <col min="5643" max="5643" width="12.5703125" bestFit="1" customWidth="1"/>
    <col min="5644" max="5644" width="12" bestFit="1" customWidth="1"/>
    <col min="5646" max="5646" width="13.140625" customWidth="1"/>
    <col min="5647" max="5647" width="11.85546875" customWidth="1"/>
    <col min="5648" max="5648" width="13.28515625" customWidth="1"/>
    <col min="5649" max="5649" width="16.28515625" customWidth="1"/>
    <col min="5889" max="5889" width="10.5703125" customWidth="1"/>
    <col min="5890" max="5890" width="42.42578125" bestFit="1" customWidth="1"/>
    <col min="5891" max="5891" width="13.7109375" bestFit="1" customWidth="1"/>
    <col min="5892" max="5892" width="15.140625" customWidth="1"/>
    <col min="5893" max="5893" width="15.42578125" bestFit="1" customWidth="1"/>
    <col min="5894" max="5894" width="6.42578125" bestFit="1" customWidth="1"/>
    <col min="5895" max="5895" width="8.28515625" customWidth="1"/>
    <col min="5896" max="5896" width="13.7109375" bestFit="1" customWidth="1"/>
    <col min="5897" max="5897" width="12.5703125" bestFit="1" customWidth="1"/>
    <col min="5898" max="5898" width="12.28515625" bestFit="1" customWidth="1"/>
    <col min="5899" max="5899" width="12.5703125" bestFit="1" customWidth="1"/>
    <col min="5900" max="5900" width="12" bestFit="1" customWidth="1"/>
    <col min="5902" max="5902" width="13.140625" customWidth="1"/>
    <col min="5903" max="5903" width="11.85546875" customWidth="1"/>
    <col min="5904" max="5904" width="13.28515625" customWidth="1"/>
    <col min="5905" max="5905" width="16.28515625" customWidth="1"/>
    <col min="6145" max="6145" width="10.5703125" customWidth="1"/>
    <col min="6146" max="6146" width="42.42578125" bestFit="1" customWidth="1"/>
    <col min="6147" max="6147" width="13.7109375" bestFit="1" customWidth="1"/>
    <col min="6148" max="6148" width="15.140625" customWidth="1"/>
    <col min="6149" max="6149" width="15.42578125" bestFit="1" customWidth="1"/>
    <col min="6150" max="6150" width="6.42578125" bestFit="1" customWidth="1"/>
    <col min="6151" max="6151" width="8.28515625" customWidth="1"/>
    <col min="6152" max="6152" width="13.7109375" bestFit="1" customWidth="1"/>
    <col min="6153" max="6153" width="12.5703125" bestFit="1" customWidth="1"/>
    <col min="6154" max="6154" width="12.28515625" bestFit="1" customWidth="1"/>
    <col min="6155" max="6155" width="12.5703125" bestFit="1" customWidth="1"/>
    <col min="6156" max="6156" width="12" bestFit="1" customWidth="1"/>
    <col min="6158" max="6158" width="13.140625" customWidth="1"/>
    <col min="6159" max="6159" width="11.85546875" customWidth="1"/>
    <col min="6160" max="6160" width="13.28515625" customWidth="1"/>
    <col min="6161" max="6161" width="16.28515625" customWidth="1"/>
    <col min="6401" max="6401" width="10.5703125" customWidth="1"/>
    <col min="6402" max="6402" width="42.42578125" bestFit="1" customWidth="1"/>
    <col min="6403" max="6403" width="13.7109375" bestFit="1" customWidth="1"/>
    <col min="6404" max="6404" width="15.140625" customWidth="1"/>
    <col min="6405" max="6405" width="15.42578125" bestFit="1" customWidth="1"/>
    <col min="6406" max="6406" width="6.42578125" bestFit="1" customWidth="1"/>
    <col min="6407" max="6407" width="8.28515625" customWidth="1"/>
    <col min="6408" max="6408" width="13.7109375" bestFit="1" customWidth="1"/>
    <col min="6409" max="6409" width="12.5703125" bestFit="1" customWidth="1"/>
    <col min="6410" max="6410" width="12.28515625" bestFit="1" customWidth="1"/>
    <col min="6411" max="6411" width="12.5703125" bestFit="1" customWidth="1"/>
    <col min="6412" max="6412" width="12" bestFit="1" customWidth="1"/>
    <col min="6414" max="6414" width="13.140625" customWidth="1"/>
    <col min="6415" max="6415" width="11.85546875" customWidth="1"/>
    <col min="6416" max="6416" width="13.28515625" customWidth="1"/>
    <col min="6417" max="6417" width="16.28515625" customWidth="1"/>
    <col min="6657" max="6657" width="10.5703125" customWidth="1"/>
    <col min="6658" max="6658" width="42.42578125" bestFit="1" customWidth="1"/>
    <col min="6659" max="6659" width="13.7109375" bestFit="1" customWidth="1"/>
    <col min="6660" max="6660" width="15.140625" customWidth="1"/>
    <col min="6661" max="6661" width="15.42578125" bestFit="1" customWidth="1"/>
    <col min="6662" max="6662" width="6.42578125" bestFit="1" customWidth="1"/>
    <col min="6663" max="6663" width="8.28515625" customWidth="1"/>
    <col min="6664" max="6664" width="13.7109375" bestFit="1" customWidth="1"/>
    <col min="6665" max="6665" width="12.5703125" bestFit="1" customWidth="1"/>
    <col min="6666" max="6666" width="12.28515625" bestFit="1" customWidth="1"/>
    <col min="6667" max="6667" width="12.5703125" bestFit="1" customWidth="1"/>
    <col min="6668" max="6668" width="12" bestFit="1" customWidth="1"/>
    <col min="6670" max="6670" width="13.140625" customWidth="1"/>
    <col min="6671" max="6671" width="11.85546875" customWidth="1"/>
    <col min="6672" max="6672" width="13.28515625" customWidth="1"/>
    <col min="6673" max="6673" width="16.28515625" customWidth="1"/>
    <col min="6913" max="6913" width="10.5703125" customWidth="1"/>
    <col min="6914" max="6914" width="42.42578125" bestFit="1" customWidth="1"/>
    <col min="6915" max="6915" width="13.7109375" bestFit="1" customWidth="1"/>
    <col min="6916" max="6916" width="15.140625" customWidth="1"/>
    <col min="6917" max="6917" width="15.42578125" bestFit="1" customWidth="1"/>
    <col min="6918" max="6918" width="6.42578125" bestFit="1" customWidth="1"/>
    <col min="6919" max="6919" width="8.28515625" customWidth="1"/>
    <col min="6920" max="6920" width="13.7109375" bestFit="1" customWidth="1"/>
    <col min="6921" max="6921" width="12.5703125" bestFit="1" customWidth="1"/>
    <col min="6922" max="6922" width="12.28515625" bestFit="1" customWidth="1"/>
    <col min="6923" max="6923" width="12.5703125" bestFit="1" customWidth="1"/>
    <col min="6924" max="6924" width="12" bestFit="1" customWidth="1"/>
    <col min="6926" max="6926" width="13.140625" customWidth="1"/>
    <col min="6927" max="6927" width="11.85546875" customWidth="1"/>
    <col min="6928" max="6928" width="13.28515625" customWidth="1"/>
    <col min="6929" max="6929" width="16.28515625" customWidth="1"/>
    <col min="7169" max="7169" width="10.5703125" customWidth="1"/>
    <col min="7170" max="7170" width="42.42578125" bestFit="1" customWidth="1"/>
    <col min="7171" max="7171" width="13.7109375" bestFit="1" customWidth="1"/>
    <col min="7172" max="7172" width="15.140625" customWidth="1"/>
    <col min="7173" max="7173" width="15.42578125" bestFit="1" customWidth="1"/>
    <col min="7174" max="7174" width="6.42578125" bestFit="1" customWidth="1"/>
    <col min="7175" max="7175" width="8.28515625" customWidth="1"/>
    <col min="7176" max="7176" width="13.7109375" bestFit="1" customWidth="1"/>
    <col min="7177" max="7177" width="12.5703125" bestFit="1" customWidth="1"/>
    <col min="7178" max="7178" width="12.28515625" bestFit="1" customWidth="1"/>
    <col min="7179" max="7179" width="12.5703125" bestFit="1" customWidth="1"/>
    <col min="7180" max="7180" width="12" bestFit="1" customWidth="1"/>
    <col min="7182" max="7182" width="13.140625" customWidth="1"/>
    <col min="7183" max="7183" width="11.85546875" customWidth="1"/>
    <col min="7184" max="7184" width="13.28515625" customWidth="1"/>
    <col min="7185" max="7185" width="16.28515625" customWidth="1"/>
    <col min="7425" max="7425" width="10.5703125" customWidth="1"/>
    <col min="7426" max="7426" width="42.42578125" bestFit="1" customWidth="1"/>
    <col min="7427" max="7427" width="13.7109375" bestFit="1" customWidth="1"/>
    <col min="7428" max="7428" width="15.140625" customWidth="1"/>
    <col min="7429" max="7429" width="15.42578125" bestFit="1" customWidth="1"/>
    <col min="7430" max="7430" width="6.42578125" bestFit="1" customWidth="1"/>
    <col min="7431" max="7431" width="8.28515625" customWidth="1"/>
    <col min="7432" max="7432" width="13.7109375" bestFit="1" customWidth="1"/>
    <col min="7433" max="7433" width="12.5703125" bestFit="1" customWidth="1"/>
    <col min="7434" max="7434" width="12.28515625" bestFit="1" customWidth="1"/>
    <col min="7435" max="7435" width="12.5703125" bestFit="1" customWidth="1"/>
    <col min="7436" max="7436" width="12" bestFit="1" customWidth="1"/>
    <col min="7438" max="7438" width="13.140625" customWidth="1"/>
    <col min="7439" max="7439" width="11.85546875" customWidth="1"/>
    <col min="7440" max="7440" width="13.28515625" customWidth="1"/>
    <col min="7441" max="7441" width="16.28515625" customWidth="1"/>
    <col min="7681" max="7681" width="10.5703125" customWidth="1"/>
    <col min="7682" max="7682" width="42.42578125" bestFit="1" customWidth="1"/>
    <col min="7683" max="7683" width="13.7109375" bestFit="1" customWidth="1"/>
    <col min="7684" max="7684" width="15.140625" customWidth="1"/>
    <col min="7685" max="7685" width="15.42578125" bestFit="1" customWidth="1"/>
    <col min="7686" max="7686" width="6.42578125" bestFit="1" customWidth="1"/>
    <col min="7687" max="7687" width="8.28515625" customWidth="1"/>
    <col min="7688" max="7688" width="13.7109375" bestFit="1" customWidth="1"/>
    <col min="7689" max="7689" width="12.5703125" bestFit="1" customWidth="1"/>
    <col min="7690" max="7690" width="12.28515625" bestFit="1" customWidth="1"/>
    <col min="7691" max="7691" width="12.5703125" bestFit="1" customWidth="1"/>
    <col min="7692" max="7692" width="12" bestFit="1" customWidth="1"/>
    <col min="7694" max="7694" width="13.140625" customWidth="1"/>
    <col min="7695" max="7695" width="11.85546875" customWidth="1"/>
    <col min="7696" max="7696" width="13.28515625" customWidth="1"/>
    <col min="7697" max="7697" width="16.28515625" customWidth="1"/>
    <col min="7937" max="7937" width="10.5703125" customWidth="1"/>
    <col min="7938" max="7938" width="42.42578125" bestFit="1" customWidth="1"/>
    <col min="7939" max="7939" width="13.7109375" bestFit="1" customWidth="1"/>
    <col min="7940" max="7940" width="15.140625" customWidth="1"/>
    <col min="7941" max="7941" width="15.42578125" bestFit="1" customWidth="1"/>
    <col min="7942" max="7942" width="6.42578125" bestFit="1" customWidth="1"/>
    <col min="7943" max="7943" width="8.28515625" customWidth="1"/>
    <col min="7944" max="7944" width="13.7109375" bestFit="1" customWidth="1"/>
    <col min="7945" max="7945" width="12.5703125" bestFit="1" customWidth="1"/>
    <col min="7946" max="7946" width="12.28515625" bestFit="1" customWidth="1"/>
    <col min="7947" max="7947" width="12.5703125" bestFit="1" customWidth="1"/>
    <col min="7948" max="7948" width="12" bestFit="1" customWidth="1"/>
    <col min="7950" max="7950" width="13.140625" customWidth="1"/>
    <col min="7951" max="7951" width="11.85546875" customWidth="1"/>
    <col min="7952" max="7952" width="13.28515625" customWidth="1"/>
    <col min="7953" max="7953" width="16.28515625" customWidth="1"/>
    <col min="8193" max="8193" width="10.5703125" customWidth="1"/>
    <col min="8194" max="8194" width="42.42578125" bestFit="1" customWidth="1"/>
    <col min="8195" max="8195" width="13.7109375" bestFit="1" customWidth="1"/>
    <col min="8196" max="8196" width="15.140625" customWidth="1"/>
    <col min="8197" max="8197" width="15.42578125" bestFit="1" customWidth="1"/>
    <col min="8198" max="8198" width="6.42578125" bestFit="1" customWidth="1"/>
    <col min="8199" max="8199" width="8.28515625" customWidth="1"/>
    <col min="8200" max="8200" width="13.7109375" bestFit="1" customWidth="1"/>
    <col min="8201" max="8201" width="12.5703125" bestFit="1" customWidth="1"/>
    <col min="8202" max="8202" width="12.28515625" bestFit="1" customWidth="1"/>
    <col min="8203" max="8203" width="12.5703125" bestFit="1" customWidth="1"/>
    <col min="8204" max="8204" width="12" bestFit="1" customWidth="1"/>
    <col min="8206" max="8206" width="13.140625" customWidth="1"/>
    <col min="8207" max="8207" width="11.85546875" customWidth="1"/>
    <col min="8208" max="8208" width="13.28515625" customWidth="1"/>
    <col min="8209" max="8209" width="16.28515625" customWidth="1"/>
    <col min="8449" max="8449" width="10.5703125" customWidth="1"/>
    <col min="8450" max="8450" width="42.42578125" bestFit="1" customWidth="1"/>
    <col min="8451" max="8451" width="13.7109375" bestFit="1" customWidth="1"/>
    <col min="8452" max="8452" width="15.140625" customWidth="1"/>
    <col min="8453" max="8453" width="15.42578125" bestFit="1" customWidth="1"/>
    <col min="8454" max="8454" width="6.42578125" bestFit="1" customWidth="1"/>
    <col min="8455" max="8455" width="8.28515625" customWidth="1"/>
    <col min="8456" max="8456" width="13.7109375" bestFit="1" customWidth="1"/>
    <col min="8457" max="8457" width="12.5703125" bestFit="1" customWidth="1"/>
    <col min="8458" max="8458" width="12.28515625" bestFit="1" customWidth="1"/>
    <col min="8459" max="8459" width="12.5703125" bestFit="1" customWidth="1"/>
    <col min="8460" max="8460" width="12" bestFit="1" customWidth="1"/>
    <col min="8462" max="8462" width="13.140625" customWidth="1"/>
    <col min="8463" max="8463" width="11.85546875" customWidth="1"/>
    <col min="8464" max="8464" width="13.28515625" customWidth="1"/>
    <col min="8465" max="8465" width="16.28515625" customWidth="1"/>
    <col min="8705" max="8705" width="10.5703125" customWidth="1"/>
    <col min="8706" max="8706" width="42.42578125" bestFit="1" customWidth="1"/>
    <col min="8707" max="8707" width="13.7109375" bestFit="1" customWidth="1"/>
    <col min="8708" max="8708" width="15.140625" customWidth="1"/>
    <col min="8709" max="8709" width="15.42578125" bestFit="1" customWidth="1"/>
    <col min="8710" max="8710" width="6.42578125" bestFit="1" customWidth="1"/>
    <col min="8711" max="8711" width="8.28515625" customWidth="1"/>
    <col min="8712" max="8712" width="13.7109375" bestFit="1" customWidth="1"/>
    <col min="8713" max="8713" width="12.5703125" bestFit="1" customWidth="1"/>
    <col min="8714" max="8714" width="12.28515625" bestFit="1" customWidth="1"/>
    <col min="8715" max="8715" width="12.5703125" bestFit="1" customWidth="1"/>
    <col min="8716" max="8716" width="12" bestFit="1" customWidth="1"/>
    <col min="8718" max="8718" width="13.140625" customWidth="1"/>
    <col min="8719" max="8719" width="11.85546875" customWidth="1"/>
    <col min="8720" max="8720" width="13.28515625" customWidth="1"/>
    <col min="8721" max="8721" width="16.28515625" customWidth="1"/>
    <col min="8961" max="8961" width="10.5703125" customWidth="1"/>
    <col min="8962" max="8962" width="42.42578125" bestFit="1" customWidth="1"/>
    <col min="8963" max="8963" width="13.7109375" bestFit="1" customWidth="1"/>
    <col min="8964" max="8964" width="15.140625" customWidth="1"/>
    <col min="8965" max="8965" width="15.42578125" bestFit="1" customWidth="1"/>
    <col min="8966" max="8966" width="6.42578125" bestFit="1" customWidth="1"/>
    <col min="8967" max="8967" width="8.28515625" customWidth="1"/>
    <col min="8968" max="8968" width="13.7109375" bestFit="1" customWidth="1"/>
    <col min="8969" max="8969" width="12.5703125" bestFit="1" customWidth="1"/>
    <col min="8970" max="8970" width="12.28515625" bestFit="1" customWidth="1"/>
    <col min="8971" max="8971" width="12.5703125" bestFit="1" customWidth="1"/>
    <col min="8972" max="8972" width="12" bestFit="1" customWidth="1"/>
    <col min="8974" max="8974" width="13.140625" customWidth="1"/>
    <col min="8975" max="8975" width="11.85546875" customWidth="1"/>
    <col min="8976" max="8976" width="13.28515625" customWidth="1"/>
    <col min="8977" max="8977" width="16.28515625" customWidth="1"/>
    <col min="9217" max="9217" width="10.5703125" customWidth="1"/>
    <col min="9218" max="9218" width="42.42578125" bestFit="1" customWidth="1"/>
    <col min="9219" max="9219" width="13.7109375" bestFit="1" customWidth="1"/>
    <col min="9220" max="9220" width="15.140625" customWidth="1"/>
    <col min="9221" max="9221" width="15.42578125" bestFit="1" customWidth="1"/>
    <col min="9222" max="9222" width="6.42578125" bestFit="1" customWidth="1"/>
    <col min="9223" max="9223" width="8.28515625" customWidth="1"/>
    <col min="9224" max="9224" width="13.7109375" bestFit="1" customWidth="1"/>
    <col min="9225" max="9225" width="12.5703125" bestFit="1" customWidth="1"/>
    <col min="9226" max="9226" width="12.28515625" bestFit="1" customWidth="1"/>
    <col min="9227" max="9227" width="12.5703125" bestFit="1" customWidth="1"/>
    <col min="9228" max="9228" width="12" bestFit="1" customWidth="1"/>
    <col min="9230" max="9230" width="13.140625" customWidth="1"/>
    <col min="9231" max="9231" width="11.85546875" customWidth="1"/>
    <col min="9232" max="9232" width="13.28515625" customWidth="1"/>
    <col min="9233" max="9233" width="16.28515625" customWidth="1"/>
    <col min="9473" max="9473" width="10.5703125" customWidth="1"/>
    <col min="9474" max="9474" width="42.42578125" bestFit="1" customWidth="1"/>
    <col min="9475" max="9475" width="13.7109375" bestFit="1" customWidth="1"/>
    <col min="9476" max="9476" width="15.140625" customWidth="1"/>
    <col min="9477" max="9477" width="15.42578125" bestFit="1" customWidth="1"/>
    <col min="9478" max="9478" width="6.42578125" bestFit="1" customWidth="1"/>
    <col min="9479" max="9479" width="8.28515625" customWidth="1"/>
    <col min="9480" max="9480" width="13.7109375" bestFit="1" customWidth="1"/>
    <col min="9481" max="9481" width="12.5703125" bestFit="1" customWidth="1"/>
    <col min="9482" max="9482" width="12.28515625" bestFit="1" customWidth="1"/>
    <col min="9483" max="9483" width="12.5703125" bestFit="1" customWidth="1"/>
    <col min="9484" max="9484" width="12" bestFit="1" customWidth="1"/>
    <col min="9486" max="9486" width="13.140625" customWidth="1"/>
    <col min="9487" max="9487" width="11.85546875" customWidth="1"/>
    <col min="9488" max="9488" width="13.28515625" customWidth="1"/>
    <col min="9489" max="9489" width="16.28515625" customWidth="1"/>
    <col min="9729" max="9729" width="10.5703125" customWidth="1"/>
    <col min="9730" max="9730" width="42.42578125" bestFit="1" customWidth="1"/>
    <col min="9731" max="9731" width="13.7109375" bestFit="1" customWidth="1"/>
    <col min="9732" max="9732" width="15.140625" customWidth="1"/>
    <col min="9733" max="9733" width="15.42578125" bestFit="1" customWidth="1"/>
    <col min="9734" max="9734" width="6.42578125" bestFit="1" customWidth="1"/>
    <col min="9735" max="9735" width="8.28515625" customWidth="1"/>
    <col min="9736" max="9736" width="13.7109375" bestFit="1" customWidth="1"/>
    <col min="9737" max="9737" width="12.5703125" bestFit="1" customWidth="1"/>
    <col min="9738" max="9738" width="12.28515625" bestFit="1" customWidth="1"/>
    <col min="9739" max="9739" width="12.5703125" bestFit="1" customWidth="1"/>
    <col min="9740" max="9740" width="12" bestFit="1" customWidth="1"/>
    <col min="9742" max="9742" width="13.140625" customWidth="1"/>
    <col min="9743" max="9743" width="11.85546875" customWidth="1"/>
    <col min="9744" max="9744" width="13.28515625" customWidth="1"/>
    <col min="9745" max="9745" width="16.28515625" customWidth="1"/>
    <col min="9985" max="9985" width="10.5703125" customWidth="1"/>
    <col min="9986" max="9986" width="42.42578125" bestFit="1" customWidth="1"/>
    <col min="9987" max="9987" width="13.7109375" bestFit="1" customWidth="1"/>
    <col min="9988" max="9988" width="15.140625" customWidth="1"/>
    <col min="9989" max="9989" width="15.42578125" bestFit="1" customWidth="1"/>
    <col min="9990" max="9990" width="6.42578125" bestFit="1" customWidth="1"/>
    <col min="9991" max="9991" width="8.28515625" customWidth="1"/>
    <col min="9992" max="9992" width="13.7109375" bestFit="1" customWidth="1"/>
    <col min="9993" max="9993" width="12.5703125" bestFit="1" customWidth="1"/>
    <col min="9994" max="9994" width="12.28515625" bestFit="1" customWidth="1"/>
    <col min="9995" max="9995" width="12.5703125" bestFit="1" customWidth="1"/>
    <col min="9996" max="9996" width="12" bestFit="1" customWidth="1"/>
    <col min="9998" max="9998" width="13.140625" customWidth="1"/>
    <col min="9999" max="9999" width="11.85546875" customWidth="1"/>
    <col min="10000" max="10000" width="13.28515625" customWidth="1"/>
    <col min="10001" max="10001" width="16.28515625" customWidth="1"/>
    <col min="10241" max="10241" width="10.5703125" customWidth="1"/>
    <col min="10242" max="10242" width="42.42578125" bestFit="1" customWidth="1"/>
    <col min="10243" max="10243" width="13.7109375" bestFit="1" customWidth="1"/>
    <col min="10244" max="10244" width="15.140625" customWidth="1"/>
    <col min="10245" max="10245" width="15.42578125" bestFit="1" customWidth="1"/>
    <col min="10246" max="10246" width="6.42578125" bestFit="1" customWidth="1"/>
    <col min="10247" max="10247" width="8.28515625" customWidth="1"/>
    <col min="10248" max="10248" width="13.7109375" bestFit="1" customWidth="1"/>
    <col min="10249" max="10249" width="12.5703125" bestFit="1" customWidth="1"/>
    <col min="10250" max="10250" width="12.28515625" bestFit="1" customWidth="1"/>
    <col min="10251" max="10251" width="12.5703125" bestFit="1" customWidth="1"/>
    <col min="10252" max="10252" width="12" bestFit="1" customWidth="1"/>
    <col min="10254" max="10254" width="13.140625" customWidth="1"/>
    <col min="10255" max="10255" width="11.85546875" customWidth="1"/>
    <col min="10256" max="10256" width="13.28515625" customWidth="1"/>
    <col min="10257" max="10257" width="16.28515625" customWidth="1"/>
    <col min="10497" max="10497" width="10.5703125" customWidth="1"/>
    <col min="10498" max="10498" width="42.42578125" bestFit="1" customWidth="1"/>
    <col min="10499" max="10499" width="13.7109375" bestFit="1" customWidth="1"/>
    <col min="10500" max="10500" width="15.140625" customWidth="1"/>
    <col min="10501" max="10501" width="15.42578125" bestFit="1" customWidth="1"/>
    <col min="10502" max="10502" width="6.42578125" bestFit="1" customWidth="1"/>
    <col min="10503" max="10503" width="8.28515625" customWidth="1"/>
    <col min="10504" max="10504" width="13.7109375" bestFit="1" customWidth="1"/>
    <col min="10505" max="10505" width="12.5703125" bestFit="1" customWidth="1"/>
    <col min="10506" max="10506" width="12.28515625" bestFit="1" customWidth="1"/>
    <col min="10507" max="10507" width="12.5703125" bestFit="1" customWidth="1"/>
    <col min="10508" max="10508" width="12" bestFit="1" customWidth="1"/>
    <col min="10510" max="10510" width="13.140625" customWidth="1"/>
    <col min="10511" max="10511" width="11.85546875" customWidth="1"/>
    <col min="10512" max="10512" width="13.28515625" customWidth="1"/>
    <col min="10513" max="10513" width="16.28515625" customWidth="1"/>
    <col min="10753" max="10753" width="10.5703125" customWidth="1"/>
    <col min="10754" max="10754" width="42.42578125" bestFit="1" customWidth="1"/>
    <col min="10755" max="10755" width="13.7109375" bestFit="1" customWidth="1"/>
    <col min="10756" max="10756" width="15.140625" customWidth="1"/>
    <col min="10757" max="10757" width="15.42578125" bestFit="1" customWidth="1"/>
    <col min="10758" max="10758" width="6.42578125" bestFit="1" customWidth="1"/>
    <col min="10759" max="10759" width="8.28515625" customWidth="1"/>
    <col min="10760" max="10760" width="13.7109375" bestFit="1" customWidth="1"/>
    <col min="10761" max="10761" width="12.5703125" bestFit="1" customWidth="1"/>
    <col min="10762" max="10762" width="12.28515625" bestFit="1" customWidth="1"/>
    <col min="10763" max="10763" width="12.5703125" bestFit="1" customWidth="1"/>
    <col min="10764" max="10764" width="12" bestFit="1" customWidth="1"/>
    <col min="10766" max="10766" width="13.140625" customWidth="1"/>
    <col min="10767" max="10767" width="11.85546875" customWidth="1"/>
    <col min="10768" max="10768" width="13.28515625" customWidth="1"/>
    <col min="10769" max="10769" width="16.28515625" customWidth="1"/>
    <col min="11009" max="11009" width="10.5703125" customWidth="1"/>
    <col min="11010" max="11010" width="42.42578125" bestFit="1" customWidth="1"/>
    <col min="11011" max="11011" width="13.7109375" bestFit="1" customWidth="1"/>
    <col min="11012" max="11012" width="15.140625" customWidth="1"/>
    <col min="11013" max="11013" width="15.42578125" bestFit="1" customWidth="1"/>
    <col min="11014" max="11014" width="6.42578125" bestFit="1" customWidth="1"/>
    <col min="11015" max="11015" width="8.28515625" customWidth="1"/>
    <col min="11016" max="11016" width="13.7109375" bestFit="1" customWidth="1"/>
    <col min="11017" max="11017" width="12.5703125" bestFit="1" customWidth="1"/>
    <col min="11018" max="11018" width="12.28515625" bestFit="1" customWidth="1"/>
    <col min="11019" max="11019" width="12.5703125" bestFit="1" customWidth="1"/>
    <col min="11020" max="11020" width="12" bestFit="1" customWidth="1"/>
    <col min="11022" max="11022" width="13.140625" customWidth="1"/>
    <col min="11023" max="11023" width="11.85546875" customWidth="1"/>
    <col min="11024" max="11024" width="13.28515625" customWidth="1"/>
    <col min="11025" max="11025" width="16.28515625" customWidth="1"/>
    <col min="11265" max="11265" width="10.5703125" customWidth="1"/>
    <col min="11266" max="11266" width="42.42578125" bestFit="1" customWidth="1"/>
    <col min="11267" max="11267" width="13.7109375" bestFit="1" customWidth="1"/>
    <col min="11268" max="11268" width="15.140625" customWidth="1"/>
    <col min="11269" max="11269" width="15.42578125" bestFit="1" customWidth="1"/>
    <col min="11270" max="11270" width="6.42578125" bestFit="1" customWidth="1"/>
    <col min="11271" max="11271" width="8.28515625" customWidth="1"/>
    <col min="11272" max="11272" width="13.7109375" bestFit="1" customWidth="1"/>
    <col min="11273" max="11273" width="12.5703125" bestFit="1" customWidth="1"/>
    <col min="11274" max="11274" width="12.28515625" bestFit="1" customWidth="1"/>
    <col min="11275" max="11275" width="12.5703125" bestFit="1" customWidth="1"/>
    <col min="11276" max="11276" width="12" bestFit="1" customWidth="1"/>
    <col min="11278" max="11278" width="13.140625" customWidth="1"/>
    <col min="11279" max="11279" width="11.85546875" customWidth="1"/>
    <col min="11280" max="11280" width="13.28515625" customWidth="1"/>
    <col min="11281" max="11281" width="16.28515625" customWidth="1"/>
    <col min="11521" max="11521" width="10.5703125" customWidth="1"/>
    <col min="11522" max="11522" width="42.42578125" bestFit="1" customWidth="1"/>
    <col min="11523" max="11523" width="13.7109375" bestFit="1" customWidth="1"/>
    <col min="11524" max="11524" width="15.140625" customWidth="1"/>
    <col min="11525" max="11525" width="15.42578125" bestFit="1" customWidth="1"/>
    <col min="11526" max="11526" width="6.42578125" bestFit="1" customWidth="1"/>
    <col min="11527" max="11527" width="8.28515625" customWidth="1"/>
    <col min="11528" max="11528" width="13.7109375" bestFit="1" customWidth="1"/>
    <col min="11529" max="11529" width="12.5703125" bestFit="1" customWidth="1"/>
    <col min="11530" max="11530" width="12.28515625" bestFit="1" customWidth="1"/>
    <col min="11531" max="11531" width="12.5703125" bestFit="1" customWidth="1"/>
    <col min="11532" max="11532" width="12" bestFit="1" customWidth="1"/>
    <col min="11534" max="11534" width="13.140625" customWidth="1"/>
    <col min="11535" max="11535" width="11.85546875" customWidth="1"/>
    <col min="11536" max="11536" width="13.28515625" customWidth="1"/>
    <col min="11537" max="11537" width="16.28515625" customWidth="1"/>
    <col min="11777" max="11777" width="10.5703125" customWidth="1"/>
    <col min="11778" max="11778" width="42.42578125" bestFit="1" customWidth="1"/>
    <col min="11779" max="11779" width="13.7109375" bestFit="1" customWidth="1"/>
    <col min="11780" max="11780" width="15.140625" customWidth="1"/>
    <col min="11781" max="11781" width="15.42578125" bestFit="1" customWidth="1"/>
    <col min="11782" max="11782" width="6.42578125" bestFit="1" customWidth="1"/>
    <col min="11783" max="11783" width="8.28515625" customWidth="1"/>
    <col min="11784" max="11784" width="13.7109375" bestFit="1" customWidth="1"/>
    <col min="11785" max="11785" width="12.5703125" bestFit="1" customWidth="1"/>
    <col min="11786" max="11786" width="12.28515625" bestFit="1" customWidth="1"/>
    <col min="11787" max="11787" width="12.5703125" bestFit="1" customWidth="1"/>
    <col min="11788" max="11788" width="12" bestFit="1" customWidth="1"/>
    <col min="11790" max="11790" width="13.140625" customWidth="1"/>
    <col min="11791" max="11791" width="11.85546875" customWidth="1"/>
    <col min="11792" max="11792" width="13.28515625" customWidth="1"/>
    <col min="11793" max="11793" width="16.28515625" customWidth="1"/>
    <col min="12033" max="12033" width="10.5703125" customWidth="1"/>
    <col min="12034" max="12034" width="42.42578125" bestFit="1" customWidth="1"/>
    <col min="12035" max="12035" width="13.7109375" bestFit="1" customWidth="1"/>
    <col min="12036" max="12036" width="15.140625" customWidth="1"/>
    <col min="12037" max="12037" width="15.42578125" bestFit="1" customWidth="1"/>
    <col min="12038" max="12038" width="6.42578125" bestFit="1" customWidth="1"/>
    <col min="12039" max="12039" width="8.28515625" customWidth="1"/>
    <col min="12040" max="12040" width="13.7109375" bestFit="1" customWidth="1"/>
    <col min="12041" max="12041" width="12.5703125" bestFit="1" customWidth="1"/>
    <col min="12042" max="12042" width="12.28515625" bestFit="1" customWidth="1"/>
    <col min="12043" max="12043" width="12.5703125" bestFit="1" customWidth="1"/>
    <col min="12044" max="12044" width="12" bestFit="1" customWidth="1"/>
    <col min="12046" max="12046" width="13.140625" customWidth="1"/>
    <col min="12047" max="12047" width="11.85546875" customWidth="1"/>
    <col min="12048" max="12048" width="13.28515625" customWidth="1"/>
    <col min="12049" max="12049" width="16.28515625" customWidth="1"/>
    <col min="12289" max="12289" width="10.5703125" customWidth="1"/>
    <col min="12290" max="12290" width="42.42578125" bestFit="1" customWidth="1"/>
    <col min="12291" max="12291" width="13.7109375" bestFit="1" customWidth="1"/>
    <col min="12292" max="12292" width="15.140625" customWidth="1"/>
    <col min="12293" max="12293" width="15.42578125" bestFit="1" customWidth="1"/>
    <col min="12294" max="12294" width="6.42578125" bestFit="1" customWidth="1"/>
    <col min="12295" max="12295" width="8.28515625" customWidth="1"/>
    <col min="12296" max="12296" width="13.7109375" bestFit="1" customWidth="1"/>
    <col min="12297" max="12297" width="12.5703125" bestFit="1" customWidth="1"/>
    <col min="12298" max="12298" width="12.28515625" bestFit="1" customWidth="1"/>
    <col min="12299" max="12299" width="12.5703125" bestFit="1" customWidth="1"/>
    <col min="12300" max="12300" width="12" bestFit="1" customWidth="1"/>
    <col min="12302" max="12302" width="13.140625" customWidth="1"/>
    <col min="12303" max="12303" width="11.85546875" customWidth="1"/>
    <col min="12304" max="12304" width="13.28515625" customWidth="1"/>
    <col min="12305" max="12305" width="16.28515625" customWidth="1"/>
    <col min="12545" max="12545" width="10.5703125" customWidth="1"/>
    <col min="12546" max="12546" width="42.42578125" bestFit="1" customWidth="1"/>
    <col min="12547" max="12547" width="13.7109375" bestFit="1" customWidth="1"/>
    <col min="12548" max="12548" width="15.140625" customWidth="1"/>
    <col min="12549" max="12549" width="15.42578125" bestFit="1" customWidth="1"/>
    <col min="12550" max="12550" width="6.42578125" bestFit="1" customWidth="1"/>
    <col min="12551" max="12551" width="8.28515625" customWidth="1"/>
    <col min="12552" max="12552" width="13.7109375" bestFit="1" customWidth="1"/>
    <col min="12553" max="12553" width="12.5703125" bestFit="1" customWidth="1"/>
    <col min="12554" max="12554" width="12.28515625" bestFit="1" customWidth="1"/>
    <col min="12555" max="12555" width="12.5703125" bestFit="1" customWidth="1"/>
    <col min="12556" max="12556" width="12" bestFit="1" customWidth="1"/>
    <col min="12558" max="12558" width="13.140625" customWidth="1"/>
    <col min="12559" max="12559" width="11.85546875" customWidth="1"/>
    <col min="12560" max="12560" width="13.28515625" customWidth="1"/>
    <col min="12561" max="12561" width="16.28515625" customWidth="1"/>
    <col min="12801" max="12801" width="10.5703125" customWidth="1"/>
    <col min="12802" max="12802" width="42.42578125" bestFit="1" customWidth="1"/>
    <col min="12803" max="12803" width="13.7109375" bestFit="1" customWidth="1"/>
    <col min="12804" max="12804" width="15.140625" customWidth="1"/>
    <col min="12805" max="12805" width="15.42578125" bestFit="1" customWidth="1"/>
    <col min="12806" max="12806" width="6.42578125" bestFit="1" customWidth="1"/>
    <col min="12807" max="12807" width="8.28515625" customWidth="1"/>
    <col min="12808" max="12808" width="13.7109375" bestFit="1" customWidth="1"/>
    <col min="12809" max="12809" width="12.5703125" bestFit="1" customWidth="1"/>
    <col min="12810" max="12810" width="12.28515625" bestFit="1" customWidth="1"/>
    <col min="12811" max="12811" width="12.5703125" bestFit="1" customWidth="1"/>
    <col min="12812" max="12812" width="12" bestFit="1" customWidth="1"/>
    <col min="12814" max="12814" width="13.140625" customWidth="1"/>
    <col min="12815" max="12815" width="11.85546875" customWidth="1"/>
    <col min="12816" max="12816" width="13.28515625" customWidth="1"/>
    <col min="12817" max="12817" width="16.28515625" customWidth="1"/>
    <col min="13057" max="13057" width="10.5703125" customWidth="1"/>
    <col min="13058" max="13058" width="42.42578125" bestFit="1" customWidth="1"/>
    <col min="13059" max="13059" width="13.7109375" bestFit="1" customWidth="1"/>
    <col min="13060" max="13060" width="15.140625" customWidth="1"/>
    <col min="13061" max="13061" width="15.42578125" bestFit="1" customWidth="1"/>
    <col min="13062" max="13062" width="6.42578125" bestFit="1" customWidth="1"/>
    <col min="13063" max="13063" width="8.28515625" customWidth="1"/>
    <col min="13064" max="13064" width="13.7109375" bestFit="1" customWidth="1"/>
    <col min="13065" max="13065" width="12.5703125" bestFit="1" customWidth="1"/>
    <col min="13066" max="13066" width="12.28515625" bestFit="1" customWidth="1"/>
    <col min="13067" max="13067" width="12.5703125" bestFit="1" customWidth="1"/>
    <col min="13068" max="13068" width="12" bestFit="1" customWidth="1"/>
    <col min="13070" max="13070" width="13.140625" customWidth="1"/>
    <col min="13071" max="13071" width="11.85546875" customWidth="1"/>
    <col min="13072" max="13072" width="13.28515625" customWidth="1"/>
    <col min="13073" max="13073" width="16.28515625" customWidth="1"/>
    <col min="13313" max="13313" width="10.5703125" customWidth="1"/>
    <col min="13314" max="13314" width="42.42578125" bestFit="1" customWidth="1"/>
    <col min="13315" max="13315" width="13.7109375" bestFit="1" customWidth="1"/>
    <col min="13316" max="13316" width="15.140625" customWidth="1"/>
    <col min="13317" max="13317" width="15.42578125" bestFit="1" customWidth="1"/>
    <col min="13318" max="13318" width="6.42578125" bestFit="1" customWidth="1"/>
    <col min="13319" max="13319" width="8.28515625" customWidth="1"/>
    <col min="13320" max="13320" width="13.7109375" bestFit="1" customWidth="1"/>
    <col min="13321" max="13321" width="12.5703125" bestFit="1" customWidth="1"/>
    <col min="13322" max="13322" width="12.28515625" bestFit="1" customWidth="1"/>
    <col min="13323" max="13323" width="12.5703125" bestFit="1" customWidth="1"/>
    <col min="13324" max="13324" width="12" bestFit="1" customWidth="1"/>
    <col min="13326" max="13326" width="13.140625" customWidth="1"/>
    <col min="13327" max="13327" width="11.85546875" customWidth="1"/>
    <col min="13328" max="13328" width="13.28515625" customWidth="1"/>
    <col min="13329" max="13329" width="16.28515625" customWidth="1"/>
    <col min="13569" max="13569" width="10.5703125" customWidth="1"/>
    <col min="13570" max="13570" width="42.42578125" bestFit="1" customWidth="1"/>
    <col min="13571" max="13571" width="13.7109375" bestFit="1" customWidth="1"/>
    <col min="13572" max="13572" width="15.140625" customWidth="1"/>
    <col min="13573" max="13573" width="15.42578125" bestFit="1" customWidth="1"/>
    <col min="13574" max="13574" width="6.42578125" bestFit="1" customWidth="1"/>
    <col min="13575" max="13575" width="8.28515625" customWidth="1"/>
    <col min="13576" max="13576" width="13.7109375" bestFit="1" customWidth="1"/>
    <col min="13577" max="13577" width="12.5703125" bestFit="1" customWidth="1"/>
    <col min="13578" max="13578" width="12.28515625" bestFit="1" customWidth="1"/>
    <col min="13579" max="13579" width="12.5703125" bestFit="1" customWidth="1"/>
    <col min="13580" max="13580" width="12" bestFit="1" customWidth="1"/>
    <col min="13582" max="13582" width="13.140625" customWidth="1"/>
    <col min="13583" max="13583" width="11.85546875" customWidth="1"/>
    <col min="13584" max="13584" width="13.28515625" customWidth="1"/>
    <col min="13585" max="13585" width="16.28515625" customWidth="1"/>
    <col min="13825" max="13825" width="10.5703125" customWidth="1"/>
    <col min="13826" max="13826" width="42.42578125" bestFit="1" customWidth="1"/>
    <col min="13827" max="13827" width="13.7109375" bestFit="1" customWidth="1"/>
    <col min="13828" max="13828" width="15.140625" customWidth="1"/>
    <col min="13829" max="13829" width="15.42578125" bestFit="1" customWidth="1"/>
    <col min="13830" max="13830" width="6.42578125" bestFit="1" customWidth="1"/>
    <col min="13831" max="13831" width="8.28515625" customWidth="1"/>
    <col min="13832" max="13832" width="13.7109375" bestFit="1" customWidth="1"/>
    <col min="13833" max="13833" width="12.5703125" bestFit="1" customWidth="1"/>
    <col min="13834" max="13834" width="12.28515625" bestFit="1" customWidth="1"/>
    <col min="13835" max="13835" width="12.5703125" bestFit="1" customWidth="1"/>
    <col min="13836" max="13836" width="12" bestFit="1" customWidth="1"/>
    <col min="13838" max="13838" width="13.140625" customWidth="1"/>
    <col min="13839" max="13839" width="11.85546875" customWidth="1"/>
    <col min="13840" max="13840" width="13.28515625" customWidth="1"/>
    <col min="13841" max="13841" width="16.28515625" customWidth="1"/>
    <col min="14081" max="14081" width="10.5703125" customWidth="1"/>
    <col min="14082" max="14082" width="42.42578125" bestFit="1" customWidth="1"/>
    <col min="14083" max="14083" width="13.7109375" bestFit="1" customWidth="1"/>
    <col min="14084" max="14084" width="15.140625" customWidth="1"/>
    <col min="14085" max="14085" width="15.42578125" bestFit="1" customWidth="1"/>
    <col min="14086" max="14086" width="6.42578125" bestFit="1" customWidth="1"/>
    <col min="14087" max="14087" width="8.28515625" customWidth="1"/>
    <col min="14088" max="14088" width="13.7109375" bestFit="1" customWidth="1"/>
    <col min="14089" max="14089" width="12.5703125" bestFit="1" customWidth="1"/>
    <col min="14090" max="14090" width="12.28515625" bestFit="1" customWidth="1"/>
    <col min="14091" max="14091" width="12.5703125" bestFit="1" customWidth="1"/>
    <col min="14092" max="14092" width="12" bestFit="1" customWidth="1"/>
    <col min="14094" max="14094" width="13.140625" customWidth="1"/>
    <col min="14095" max="14095" width="11.85546875" customWidth="1"/>
    <col min="14096" max="14096" width="13.28515625" customWidth="1"/>
    <col min="14097" max="14097" width="16.28515625" customWidth="1"/>
    <col min="14337" max="14337" width="10.5703125" customWidth="1"/>
    <col min="14338" max="14338" width="42.42578125" bestFit="1" customWidth="1"/>
    <col min="14339" max="14339" width="13.7109375" bestFit="1" customWidth="1"/>
    <col min="14340" max="14340" width="15.140625" customWidth="1"/>
    <col min="14341" max="14341" width="15.42578125" bestFit="1" customWidth="1"/>
    <col min="14342" max="14342" width="6.42578125" bestFit="1" customWidth="1"/>
    <col min="14343" max="14343" width="8.28515625" customWidth="1"/>
    <col min="14344" max="14344" width="13.7109375" bestFit="1" customWidth="1"/>
    <col min="14345" max="14345" width="12.5703125" bestFit="1" customWidth="1"/>
    <col min="14346" max="14346" width="12.28515625" bestFit="1" customWidth="1"/>
    <col min="14347" max="14347" width="12.5703125" bestFit="1" customWidth="1"/>
    <col min="14348" max="14348" width="12" bestFit="1" customWidth="1"/>
    <col min="14350" max="14350" width="13.140625" customWidth="1"/>
    <col min="14351" max="14351" width="11.85546875" customWidth="1"/>
    <col min="14352" max="14352" width="13.28515625" customWidth="1"/>
    <col min="14353" max="14353" width="16.28515625" customWidth="1"/>
    <col min="14593" max="14593" width="10.5703125" customWidth="1"/>
    <col min="14594" max="14594" width="42.42578125" bestFit="1" customWidth="1"/>
    <col min="14595" max="14595" width="13.7109375" bestFit="1" customWidth="1"/>
    <col min="14596" max="14596" width="15.140625" customWidth="1"/>
    <col min="14597" max="14597" width="15.42578125" bestFit="1" customWidth="1"/>
    <col min="14598" max="14598" width="6.42578125" bestFit="1" customWidth="1"/>
    <col min="14599" max="14599" width="8.28515625" customWidth="1"/>
    <col min="14600" max="14600" width="13.7109375" bestFit="1" customWidth="1"/>
    <col min="14601" max="14601" width="12.5703125" bestFit="1" customWidth="1"/>
    <col min="14602" max="14602" width="12.28515625" bestFit="1" customWidth="1"/>
    <col min="14603" max="14603" width="12.5703125" bestFit="1" customWidth="1"/>
    <col min="14604" max="14604" width="12" bestFit="1" customWidth="1"/>
    <col min="14606" max="14606" width="13.140625" customWidth="1"/>
    <col min="14607" max="14607" width="11.85546875" customWidth="1"/>
    <col min="14608" max="14608" width="13.28515625" customWidth="1"/>
    <col min="14609" max="14609" width="16.28515625" customWidth="1"/>
    <col min="14849" max="14849" width="10.5703125" customWidth="1"/>
    <col min="14850" max="14850" width="42.42578125" bestFit="1" customWidth="1"/>
    <col min="14851" max="14851" width="13.7109375" bestFit="1" customWidth="1"/>
    <col min="14852" max="14852" width="15.140625" customWidth="1"/>
    <col min="14853" max="14853" width="15.42578125" bestFit="1" customWidth="1"/>
    <col min="14854" max="14854" width="6.42578125" bestFit="1" customWidth="1"/>
    <col min="14855" max="14855" width="8.28515625" customWidth="1"/>
    <col min="14856" max="14856" width="13.7109375" bestFit="1" customWidth="1"/>
    <col min="14857" max="14857" width="12.5703125" bestFit="1" customWidth="1"/>
    <col min="14858" max="14858" width="12.28515625" bestFit="1" customWidth="1"/>
    <col min="14859" max="14859" width="12.5703125" bestFit="1" customWidth="1"/>
    <col min="14860" max="14860" width="12" bestFit="1" customWidth="1"/>
    <col min="14862" max="14862" width="13.140625" customWidth="1"/>
    <col min="14863" max="14863" width="11.85546875" customWidth="1"/>
    <col min="14864" max="14864" width="13.28515625" customWidth="1"/>
    <col min="14865" max="14865" width="16.28515625" customWidth="1"/>
    <col min="15105" max="15105" width="10.5703125" customWidth="1"/>
    <col min="15106" max="15106" width="42.42578125" bestFit="1" customWidth="1"/>
    <col min="15107" max="15107" width="13.7109375" bestFit="1" customWidth="1"/>
    <col min="15108" max="15108" width="15.140625" customWidth="1"/>
    <col min="15109" max="15109" width="15.42578125" bestFit="1" customWidth="1"/>
    <col min="15110" max="15110" width="6.42578125" bestFit="1" customWidth="1"/>
    <col min="15111" max="15111" width="8.28515625" customWidth="1"/>
    <col min="15112" max="15112" width="13.7109375" bestFit="1" customWidth="1"/>
    <col min="15113" max="15113" width="12.5703125" bestFit="1" customWidth="1"/>
    <col min="15114" max="15114" width="12.28515625" bestFit="1" customWidth="1"/>
    <col min="15115" max="15115" width="12.5703125" bestFit="1" customWidth="1"/>
    <col min="15116" max="15116" width="12" bestFit="1" customWidth="1"/>
    <col min="15118" max="15118" width="13.140625" customWidth="1"/>
    <col min="15119" max="15119" width="11.85546875" customWidth="1"/>
    <col min="15120" max="15120" width="13.28515625" customWidth="1"/>
    <col min="15121" max="15121" width="16.28515625" customWidth="1"/>
    <col min="15361" max="15361" width="10.5703125" customWidth="1"/>
    <col min="15362" max="15362" width="42.42578125" bestFit="1" customWidth="1"/>
    <col min="15363" max="15363" width="13.7109375" bestFit="1" customWidth="1"/>
    <col min="15364" max="15364" width="15.140625" customWidth="1"/>
    <col min="15365" max="15365" width="15.42578125" bestFit="1" customWidth="1"/>
    <col min="15366" max="15366" width="6.42578125" bestFit="1" customWidth="1"/>
    <col min="15367" max="15367" width="8.28515625" customWidth="1"/>
    <col min="15368" max="15368" width="13.7109375" bestFit="1" customWidth="1"/>
    <col min="15369" max="15369" width="12.5703125" bestFit="1" customWidth="1"/>
    <col min="15370" max="15370" width="12.28515625" bestFit="1" customWidth="1"/>
    <col min="15371" max="15371" width="12.5703125" bestFit="1" customWidth="1"/>
    <col min="15372" max="15372" width="12" bestFit="1" customWidth="1"/>
    <col min="15374" max="15374" width="13.140625" customWidth="1"/>
    <col min="15375" max="15375" width="11.85546875" customWidth="1"/>
    <col min="15376" max="15376" width="13.28515625" customWidth="1"/>
    <col min="15377" max="15377" width="16.28515625" customWidth="1"/>
    <col min="15617" max="15617" width="10.5703125" customWidth="1"/>
    <col min="15618" max="15618" width="42.42578125" bestFit="1" customWidth="1"/>
    <col min="15619" max="15619" width="13.7109375" bestFit="1" customWidth="1"/>
    <col min="15620" max="15620" width="15.140625" customWidth="1"/>
    <col min="15621" max="15621" width="15.42578125" bestFit="1" customWidth="1"/>
    <col min="15622" max="15622" width="6.42578125" bestFit="1" customWidth="1"/>
    <col min="15623" max="15623" width="8.28515625" customWidth="1"/>
    <col min="15624" max="15624" width="13.7109375" bestFit="1" customWidth="1"/>
    <col min="15625" max="15625" width="12.5703125" bestFit="1" customWidth="1"/>
    <col min="15626" max="15626" width="12.28515625" bestFit="1" customWidth="1"/>
    <col min="15627" max="15627" width="12.5703125" bestFit="1" customWidth="1"/>
    <col min="15628" max="15628" width="12" bestFit="1" customWidth="1"/>
    <col min="15630" max="15630" width="13.140625" customWidth="1"/>
    <col min="15631" max="15631" width="11.85546875" customWidth="1"/>
    <col min="15632" max="15632" width="13.28515625" customWidth="1"/>
    <col min="15633" max="15633" width="16.28515625" customWidth="1"/>
    <col min="15873" max="15873" width="10.5703125" customWidth="1"/>
    <col min="15874" max="15874" width="42.42578125" bestFit="1" customWidth="1"/>
    <col min="15875" max="15875" width="13.7109375" bestFit="1" customWidth="1"/>
    <col min="15876" max="15876" width="15.140625" customWidth="1"/>
    <col min="15877" max="15877" width="15.42578125" bestFit="1" customWidth="1"/>
    <col min="15878" max="15878" width="6.42578125" bestFit="1" customWidth="1"/>
    <col min="15879" max="15879" width="8.28515625" customWidth="1"/>
    <col min="15880" max="15880" width="13.7109375" bestFit="1" customWidth="1"/>
    <col min="15881" max="15881" width="12.5703125" bestFit="1" customWidth="1"/>
    <col min="15882" max="15882" width="12.28515625" bestFit="1" customWidth="1"/>
    <col min="15883" max="15883" width="12.5703125" bestFit="1" customWidth="1"/>
    <col min="15884" max="15884" width="12" bestFit="1" customWidth="1"/>
    <col min="15886" max="15886" width="13.140625" customWidth="1"/>
    <col min="15887" max="15887" width="11.85546875" customWidth="1"/>
    <col min="15888" max="15888" width="13.28515625" customWidth="1"/>
    <col min="15889" max="15889" width="16.28515625" customWidth="1"/>
    <col min="16129" max="16129" width="10.5703125" customWidth="1"/>
    <col min="16130" max="16130" width="42.42578125" bestFit="1" customWidth="1"/>
    <col min="16131" max="16131" width="13.7109375" bestFit="1" customWidth="1"/>
    <col min="16132" max="16132" width="15.140625" customWidth="1"/>
    <col min="16133" max="16133" width="15.42578125" bestFit="1" customWidth="1"/>
    <col min="16134" max="16134" width="6.42578125" bestFit="1" customWidth="1"/>
    <col min="16135" max="16135" width="8.28515625" customWidth="1"/>
    <col min="16136" max="16136" width="13.7109375" bestFit="1" customWidth="1"/>
    <col min="16137" max="16137" width="12.5703125" bestFit="1" customWidth="1"/>
    <col min="16138" max="16138" width="12.28515625" bestFit="1" customWidth="1"/>
    <col min="16139" max="16139" width="12.5703125" bestFit="1" customWidth="1"/>
    <col min="16140" max="16140" width="12" bestFit="1" customWidth="1"/>
    <col min="16142" max="16142" width="13.140625" customWidth="1"/>
    <col min="16143" max="16143" width="11.85546875" customWidth="1"/>
    <col min="16144" max="16144" width="13.28515625" customWidth="1"/>
    <col min="16145" max="16145" width="16.28515625" customWidth="1"/>
  </cols>
  <sheetData>
    <row r="1" spans="2:17" ht="15.75" thickBot="1" x14ac:dyDescent="0.3">
      <c r="H1" s="77"/>
    </row>
    <row r="2" spans="2:17" ht="15.75" thickBot="1" x14ac:dyDescent="0.3">
      <c r="G2" s="117" t="s">
        <v>94</v>
      </c>
      <c r="H2" s="118"/>
    </row>
    <row r="3" spans="2:17" ht="27" thickBot="1" x14ac:dyDescent="0.3">
      <c r="B3" s="36" t="s">
        <v>58</v>
      </c>
      <c r="C3" s="78">
        <v>132680</v>
      </c>
      <c r="D3" s="36"/>
      <c r="E3" s="36"/>
      <c r="F3" s="36"/>
      <c r="G3" s="79" t="s">
        <v>95</v>
      </c>
      <c r="H3" s="80" t="s">
        <v>96</v>
      </c>
      <c r="I3" s="81"/>
      <c r="K3" s="82" t="s">
        <v>97</v>
      </c>
      <c r="L3" s="83"/>
      <c r="N3" s="84" t="s">
        <v>98</v>
      </c>
      <c r="O3" s="85"/>
      <c r="P3" s="85"/>
      <c r="Q3" s="86"/>
    </row>
    <row r="4" spans="2:17" ht="27" thickBot="1" x14ac:dyDescent="0.3">
      <c r="B4" s="36" t="s">
        <v>111</v>
      </c>
      <c r="C4" s="78">
        <f>C3*10%</f>
        <v>13268</v>
      </c>
      <c r="D4" s="36"/>
      <c r="E4" s="36"/>
      <c r="F4" s="36"/>
      <c r="G4" s="87">
        <v>1</v>
      </c>
      <c r="H4" s="88">
        <v>0</v>
      </c>
      <c r="I4" s="89">
        <v>100</v>
      </c>
      <c r="K4" s="90" t="s">
        <v>38</v>
      </c>
      <c r="L4" s="91" t="s">
        <v>39</v>
      </c>
      <c r="N4" s="79" t="s">
        <v>95</v>
      </c>
      <c r="O4" s="92" t="s">
        <v>96</v>
      </c>
      <c r="P4" s="93"/>
    </row>
    <row r="5" spans="2:17" ht="15.75" thickBot="1" x14ac:dyDescent="0.3">
      <c r="B5" s="36" t="s">
        <v>100</v>
      </c>
      <c r="C5" s="94">
        <f>C3-C4</f>
        <v>119412</v>
      </c>
      <c r="D5" s="53" t="s">
        <v>61</v>
      </c>
      <c r="E5" s="54">
        <f>ROUND(C5/10.764,0)</f>
        <v>11094</v>
      </c>
      <c r="F5" s="53" t="s">
        <v>62</v>
      </c>
      <c r="G5" s="87">
        <v>2</v>
      </c>
      <c r="H5" s="88">
        <v>0</v>
      </c>
      <c r="I5" s="89">
        <v>100</v>
      </c>
      <c r="K5" s="89">
        <v>30250</v>
      </c>
      <c r="L5" s="95">
        <v>26620</v>
      </c>
      <c r="N5" s="87">
        <v>1</v>
      </c>
      <c r="O5" s="96">
        <v>0</v>
      </c>
      <c r="P5" s="89">
        <v>100</v>
      </c>
    </row>
    <row r="6" spans="2:17" ht="15.75" thickBot="1" x14ac:dyDescent="0.3">
      <c r="B6" s="36" t="s">
        <v>101</v>
      </c>
      <c r="C6" s="78">
        <v>64240</v>
      </c>
      <c r="D6" s="36"/>
      <c r="E6" s="36"/>
      <c r="F6" s="36"/>
      <c r="G6" s="87">
        <v>3</v>
      </c>
      <c r="H6" s="88">
        <v>5</v>
      </c>
      <c r="I6" s="89">
        <v>95</v>
      </c>
      <c r="K6" s="97" t="s">
        <v>2</v>
      </c>
      <c r="L6" s="98" t="s">
        <v>41</v>
      </c>
      <c r="N6" s="87">
        <v>2</v>
      </c>
      <c r="O6" s="96">
        <v>0</v>
      </c>
      <c r="P6" s="89">
        <v>100</v>
      </c>
    </row>
    <row r="7" spans="2:17" ht="15.75" thickBot="1" x14ac:dyDescent="0.3">
      <c r="B7" s="36" t="s">
        <v>102</v>
      </c>
      <c r="C7" s="78">
        <f>C5-C6</f>
        <v>55172</v>
      </c>
      <c r="D7" s="36"/>
      <c r="E7" s="36"/>
      <c r="F7" s="36"/>
      <c r="G7" s="87">
        <v>4</v>
      </c>
      <c r="H7" s="88">
        <v>5</v>
      </c>
      <c r="I7" s="89">
        <v>95</v>
      </c>
      <c r="K7" s="89" t="s">
        <v>47</v>
      </c>
      <c r="L7" s="95" t="s">
        <v>48</v>
      </c>
      <c r="N7" s="87">
        <v>3</v>
      </c>
      <c r="O7" s="96">
        <v>5</v>
      </c>
      <c r="P7" s="89">
        <v>95</v>
      </c>
    </row>
    <row r="8" spans="2:17" ht="15.75" thickBot="1" x14ac:dyDescent="0.3">
      <c r="B8" s="36" t="s">
        <v>103</v>
      </c>
      <c r="C8" s="99">
        <v>0.38</v>
      </c>
      <c r="D8" s="51">
        <f>1-C8</f>
        <v>0.62</v>
      </c>
      <c r="E8" s="36"/>
      <c r="F8" s="36"/>
      <c r="G8" s="87">
        <v>5</v>
      </c>
      <c r="H8" s="88">
        <v>5</v>
      </c>
      <c r="I8" s="89">
        <v>95</v>
      </c>
      <c r="K8" s="89"/>
      <c r="L8" s="95"/>
      <c r="N8" s="87">
        <v>4</v>
      </c>
      <c r="O8" s="96">
        <v>5</v>
      </c>
      <c r="P8" s="89">
        <v>95</v>
      </c>
    </row>
    <row r="9" spans="2:17" ht="15.75" thickBot="1" x14ac:dyDescent="0.3">
      <c r="B9" s="57" t="s">
        <v>104</v>
      </c>
      <c r="D9" s="78">
        <f>ROUND(C7*D8,0)</f>
        <v>34207</v>
      </c>
      <c r="E9" s="36"/>
      <c r="F9" s="36"/>
      <c r="G9" s="87">
        <v>6</v>
      </c>
      <c r="H9" s="88">
        <v>6</v>
      </c>
      <c r="I9" s="89">
        <v>94</v>
      </c>
      <c r="K9" s="100" t="s">
        <v>45</v>
      </c>
      <c r="L9" s="101">
        <v>0.05</v>
      </c>
      <c r="N9" s="87">
        <v>5</v>
      </c>
      <c r="O9" s="96">
        <v>5</v>
      </c>
      <c r="P9" s="89">
        <v>95</v>
      </c>
    </row>
    <row r="10" spans="2:17" ht="15.75" thickBot="1" x14ac:dyDescent="0.3">
      <c r="B10" s="36" t="s">
        <v>105</v>
      </c>
      <c r="C10" s="94">
        <f>C6+D9</f>
        <v>98447</v>
      </c>
      <c r="D10" s="53" t="s">
        <v>61</v>
      </c>
      <c r="E10" s="54">
        <f>ROUND(C10/10.764,0)</f>
        <v>9146</v>
      </c>
      <c r="F10" s="53" t="s">
        <v>62</v>
      </c>
      <c r="G10" s="87">
        <v>7</v>
      </c>
      <c r="H10" s="88">
        <v>7</v>
      </c>
      <c r="I10" s="89">
        <v>93</v>
      </c>
      <c r="K10" s="102" t="s">
        <v>51</v>
      </c>
      <c r="L10" s="101">
        <v>0.1</v>
      </c>
      <c r="N10" s="87">
        <v>6</v>
      </c>
      <c r="O10" s="96">
        <v>6.5</v>
      </c>
      <c r="P10" s="89">
        <f t="shared" ref="P10:P63" si="0">P9-1.5</f>
        <v>93.5</v>
      </c>
    </row>
    <row r="11" spans="2:17" ht="15.75" thickBot="1" x14ac:dyDescent="0.3">
      <c r="C11" s="103"/>
      <c r="G11" s="87">
        <v>8</v>
      </c>
      <c r="H11" s="88">
        <v>8</v>
      </c>
      <c r="I11" s="89">
        <v>92</v>
      </c>
      <c r="K11" s="89" t="s">
        <v>53</v>
      </c>
      <c r="L11" s="101">
        <v>0.15</v>
      </c>
      <c r="N11" s="87">
        <v>7</v>
      </c>
      <c r="O11" s="96">
        <v>8</v>
      </c>
      <c r="P11" s="89">
        <f t="shared" si="0"/>
        <v>92</v>
      </c>
    </row>
    <row r="12" spans="2:17" ht="17.25" thickBot="1" x14ac:dyDescent="0.3">
      <c r="B12" s="42" t="s">
        <v>67</v>
      </c>
      <c r="C12" s="61">
        <v>2024</v>
      </c>
      <c r="E12" s="104" t="s">
        <v>112</v>
      </c>
      <c r="G12" s="87">
        <v>9</v>
      </c>
      <c r="H12" s="88">
        <v>9</v>
      </c>
      <c r="I12" s="89">
        <v>91</v>
      </c>
      <c r="K12" s="105" t="s">
        <v>55</v>
      </c>
      <c r="L12" s="106">
        <v>0.2</v>
      </c>
      <c r="N12" s="87">
        <v>8</v>
      </c>
      <c r="O12" s="96">
        <v>9.5</v>
      </c>
      <c r="P12" s="89">
        <f t="shared" si="0"/>
        <v>90.5</v>
      </c>
    </row>
    <row r="13" spans="2:17" ht="17.25" thickBot="1" x14ac:dyDescent="0.3">
      <c r="B13" s="42" t="s">
        <v>68</v>
      </c>
      <c r="C13" s="107">
        <v>1986</v>
      </c>
      <c r="D13" s="60" t="s">
        <v>107</v>
      </c>
      <c r="E13" s="104" t="s">
        <v>113</v>
      </c>
      <c r="G13" s="87">
        <v>10</v>
      </c>
      <c r="H13" s="88">
        <v>10</v>
      </c>
      <c r="I13" s="89">
        <v>90</v>
      </c>
      <c r="K13" s="108"/>
      <c r="L13" s="109"/>
      <c r="N13" s="87">
        <v>9</v>
      </c>
      <c r="O13" s="96">
        <v>11</v>
      </c>
      <c r="P13" s="89">
        <f t="shared" si="0"/>
        <v>89</v>
      </c>
    </row>
    <row r="14" spans="2:17" ht="15.75" thickBot="1" x14ac:dyDescent="0.3">
      <c r="B14" s="42" t="s">
        <v>69</v>
      </c>
      <c r="C14" s="61">
        <f>(C12-C13)</f>
        <v>38</v>
      </c>
      <c r="E14" t="s">
        <v>109</v>
      </c>
      <c r="G14" s="87">
        <v>11</v>
      </c>
      <c r="H14" s="88">
        <v>11</v>
      </c>
      <c r="I14" s="89">
        <v>89</v>
      </c>
      <c r="K14" s="110"/>
      <c r="L14" s="111"/>
      <c r="N14" s="87">
        <v>10</v>
      </c>
      <c r="O14" s="96">
        <v>12.5</v>
      </c>
      <c r="P14" s="89">
        <f t="shared" si="0"/>
        <v>87.5</v>
      </c>
    </row>
    <row r="15" spans="2:17" ht="17.25" thickBot="1" x14ac:dyDescent="0.35">
      <c r="B15" s="112" t="s">
        <v>110</v>
      </c>
      <c r="C15" s="42">
        <f>60-C14</f>
        <v>22</v>
      </c>
      <c r="G15" s="87">
        <v>12</v>
      </c>
      <c r="H15" s="88">
        <v>12</v>
      </c>
      <c r="I15" s="89">
        <v>88</v>
      </c>
      <c r="N15" s="87">
        <v>11</v>
      </c>
      <c r="O15" s="96">
        <v>14</v>
      </c>
      <c r="P15" s="89">
        <f t="shared" si="0"/>
        <v>86</v>
      </c>
    </row>
    <row r="16" spans="2:17" ht="15.75" thickBot="1" x14ac:dyDescent="0.3">
      <c r="E16" s="60"/>
      <c r="G16" s="87">
        <v>13</v>
      </c>
      <c r="H16" s="88">
        <v>13</v>
      </c>
      <c r="I16" s="89">
        <v>87</v>
      </c>
      <c r="J16" s="60"/>
      <c r="N16" s="87">
        <v>12</v>
      </c>
      <c r="O16" s="96">
        <v>15.5</v>
      </c>
      <c r="P16" s="89">
        <f t="shared" si="0"/>
        <v>84.5</v>
      </c>
    </row>
    <row r="17" spans="2:16" ht="15.75" thickBot="1" x14ac:dyDescent="0.3">
      <c r="G17" s="87">
        <v>14</v>
      </c>
      <c r="H17" s="88">
        <v>14</v>
      </c>
      <c r="I17" s="89">
        <v>86</v>
      </c>
      <c r="K17" s="60"/>
      <c r="L17" s="60"/>
      <c r="N17" s="87">
        <v>13</v>
      </c>
      <c r="O17" s="96">
        <v>17</v>
      </c>
      <c r="P17" s="89">
        <f t="shared" si="0"/>
        <v>83</v>
      </c>
    </row>
    <row r="18" spans="2:16" ht="15.75" thickBot="1" x14ac:dyDescent="0.3">
      <c r="G18" s="87">
        <v>15</v>
      </c>
      <c r="H18" s="88">
        <v>15</v>
      </c>
      <c r="I18" s="89">
        <v>85</v>
      </c>
      <c r="J18" s="60"/>
      <c r="L18" s="60"/>
      <c r="N18" s="87">
        <v>14</v>
      </c>
      <c r="O18" s="96">
        <v>18.5</v>
      </c>
      <c r="P18" s="89">
        <f t="shared" si="0"/>
        <v>81.5</v>
      </c>
    </row>
    <row r="19" spans="2:16" ht="15.75" thickBot="1" x14ac:dyDescent="0.3">
      <c r="G19" s="87">
        <v>16</v>
      </c>
      <c r="H19" s="88">
        <v>16</v>
      </c>
      <c r="I19" s="89">
        <v>84</v>
      </c>
      <c r="N19" s="87">
        <v>15</v>
      </c>
      <c r="O19" s="96">
        <v>20</v>
      </c>
      <c r="P19" s="89">
        <f t="shared" si="0"/>
        <v>80</v>
      </c>
    </row>
    <row r="20" spans="2:16" ht="15.75" thickBot="1" x14ac:dyDescent="0.3">
      <c r="G20" s="87">
        <v>17</v>
      </c>
      <c r="H20" s="88">
        <v>17</v>
      </c>
      <c r="I20" s="89">
        <v>83</v>
      </c>
      <c r="N20" s="87">
        <v>16</v>
      </c>
      <c r="O20" s="96">
        <v>21.5</v>
      </c>
      <c r="P20" s="89">
        <f t="shared" si="0"/>
        <v>78.5</v>
      </c>
    </row>
    <row r="21" spans="2:16" ht="15.75" thickBot="1" x14ac:dyDescent="0.3">
      <c r="G21" s="87">
        <v>18</v>
      </c>
      <c r="H21" s="88">
        <v>18</v>
      </c>
      <c r="I21" s="89">
        <v>82</v>
      </c>
      <c r="N21" s="87">
        <v>17</v>
      </c>
      <c r="O21" s="96">
        <v>23</v>
      </c>
      <c r="P21" s="89">
        <f t="shared" si="0"/>
        <v>77</v>
      </c>
    </row>
    <row r="22" spans="2:16" ht="15.75" thickBot="1" x14ac:dyDescent="0.3">
      <c r="G22" s="87">
        <v>19</v>
      </c>
      <c r="H22" s="88">
        <v>19</v>
      </c>
      <c r="I22" s="89">
        <v>81</v>
      </c>
      <c r="N22" s="87">
        <v>18</v>
      </c>
      <c r="O22" s="96">
        <v>24.5</v>
      </c>
      <c r="P22" s="89">
        <f t="shared" si="0"/>
        <v>75.5</v>
      </c>
    </row>
    <row r="23" spans="2:16" ht="15.75" thickBot="1" x14ac:dyDescent="0.3">
      <c r="G23" s="87">
        <v>20</v>
      </c>
      <c r="H23" s="88">
        <v>20</v>
      </c>
      <c r="I23" s="89">
        <v>80</v>
      </c>
      <c r="N23" s="87">
        <v>19</v>
      </c>
      <c r="O23" s="96">
        <v>26</v>
      </c>
      <c r="P23" s="89">
        <f t="shared" si="0"/>
        <v>74</v>
      </c>
    </row>
    <row r="24" spans="2:16" ht="15.75" thickBot="1" x14ac:dyDescent="0.3">
      <c r="G24" s="87">
        <v>21</v>
      </c>
      <c r="H24" s="88">
        <v>21</v>
      </c>
      <c r="I24" s="89">
        <v>79</v>
      </c>
      <c r="N24" s="87">
        <v>20</v>
      </c>
      <c r="O24" s="96">
        <v>27.5</v>
      </c>
      <c r="P24" s="89">
        <f t="shared" si="0"/>
        <v>72.5</v>
      </c>
    </row>
    <row r="25" spans="2:16" ht="15.75" thickBot="1" x14ac:dyDescent="0.3">
      <c r="G25" s="87">
        <v>22</v>
      </c>
      <c r="H25" s="88">
        <v>22</v>
      </c>
      <c r="I25" s="89">
        <v>78</v>
      </c>
      <c r="N25" s="87">
        <v>21</v>
      </c>
      <c r="O25" s="96">
        <v>29</v>
      </c>
      <c r="P25" s="89">
        <f t="shared" si="0"/>
        <v>71</v>
      </c>
    </row>
    <row r="26" spans="2:16" ht="15.75" thickBot="1" x14ac:dyDescent="0.3">
      <c r="G26" s="87">
        <v>23</v>
      </c>
      <c r="H26" s="88">
        <v>23</v>
      </c>
      <c r="I26" s="89">
        <v>77</v>
      </c>
      <c r="N26" s="87">
        <v>22</v>
      </c>
      <c r="O26" s="96">
        <v>30.5</v>
      </c>
      <c r="P26" s="89">
        <f t="shared" si="0"/>
        <v>69.5</v>
      </c>
    </row>
    <row r="27" spans="2:16" ht="15.75" thickBot="1" x14ac:dyDescent="0.3">
      <c r="G27" s="87">
        <v>24</v>
      </c>
      <c r="H27" s="88">
        <v>24</v>
      </c>
      <c r="I27" s="89">
        <v>76</v>
      </c>
      <c r="N27" s="87">
        <v>23</v>
      </c>
      <c r="O27" s="96">
        <v>32</v>
      </c>
      <c r="P27" s="89">
        <f t="shared" si="0"/>
        <v>68</v>
      </c>
    </row>
    <row r="28" spans="2:16" ht="15.75" thickBot="1" x14ac:dyDescent="0.3">
      <c r="B28" s="36"/>
      <c r="C28" s="78"/>
      <c r="D28" s="36"/>
      <c r="E28" s="36"/>
      <c r="G28" s="87">
        <v>25</v>
      </c>
      <c r="H28" s="88">
        <v>25</v>
      </c>
      <c r="I28" s="89">
        <v>75</v>
      </c>
      <c r="N28" s="87">
        <v>24</v>
      </c>
      <c r="O28" s="96">
        <v>33.5</v>
      </c>
      <c r="P28" s="89">
        <f t="shared" si="0"/>
        <v>66.5</v>
      </c>
    </row>
    <row r="29" spans="2:16" ht="15.75" thickBot="1" x14ac:dyDescent="0.3">
      <c r="B29" s="36"/>
      <c r="C29" s="78"/>
      <c r="D29" s="36"/>
      <c r="E29" s="36"/>
      <c r="F29" s="36"/>
      <c r="G29" s="87">
        <v>26</v>
      </c>
      <c r="H29" s="88">
        <v>26</v>
      </c>
      <c r="I29" s="89">
        <v>74</v>
      </c>
      <c r="N29" s="87">
        <v>25</v>
      </c>
      <c r="O29" s="96">
        <v>35</v>
      </c>
      <c r="P29" s="89">
        <f t="shared" si="0"/>
        <v>65</v>
      </c>
    </row>
    <row r="30" spans="2:16" ht="15.75" thickBot="1" x14ac:dyDescent="0.3">
      <c r="B30" s="36"/>
      <c r="C30" s="94"/>
      <c r="D30" s="53"/>
      <c r="E30" s="54"/>
      <c r="F30" s="36"/>
      <c r="G30" s="87">
        <v>27</v>
      </c>
      <c r="H30" s="88">
        <v>27</v>
      </c>
      <c r="I30" s="89">
        <v>73</v>
      </c>
      <c r="N30" s="87">
        <v>26</v>
      </c>
      <c r="O30" s="96">
        <v>36.5</v>
      </c>
      <c r="P30" s="89">
        <f t="shared" si="0"/>
        <v>63.5</v>
      </c>
    </row>
    <row r="31" spans="2:16" ht="15.75" thickBot="1" x14ac:dyDescent="0.3">
      <c r="B31" s="36"/>
      <c r="C31" s="78"/>
      <c r="D31" s="36"/>
      <c r="E31" s="36"/>
      <c r="F31" s="53"/>
      <c r="G31" s="87">
        <v>28</v>
      </c>
      <c r="H31" s="88">
        <v>28</v>
      </c>
      <c r="I31" s="89">
        <v>72</v>
      </c>
      <c r="N31" s="87">
        <v>27</v>
      </c>
      <c r="O31" s="96">
        <v>38</v>
      </c>
      <c r="P31" s="89">
        <f t="shared" si="0"/>
        <v>62</v>
      </c>
    </row>
    <row r="32" spans="2:16" ht="15.75" thickBot="1" x14ac:dyDescent="0.3">
      <c r="B32" s="36"/>
      <c r="C32" s="78"/>
      <c r="D32" s="36"/>
      <c r="E32" s="36"/>
      <c r="F32" s="36"/>
      <c r="G32" s="87">
        <v>29</v>
      </c>
      <c r="H32" s="88">
        <v>29</v>
      </c>
      <c r="I32" s="89">
        <v>71</v>
      </c>
      <c r="N32" s="87">
        <v>28</v>
      </c>
      <c r="O32" s="96">
        <v>39.5</v>
      </c>
      <c r="P32" s="89">
        <f t="shared" si="0"/>
        <v>60.5</v>
      </c>
    </row>
    <row r="33" spans="2:16" ht="15.75" thickBot="1" x14ac:dyDescent="0.3">
      <c r="B33" s="36"/>
      <c r="C33" s="99"/>
      <c r="D33" s="51"/>
      <c r="E33" s="36"/>
      <c r="F33" s="36"/>
      <c r="G33" s="87">
        <v>30</v>
      </c>
      <c r="H33" s="88">
        <v>30</v>
      </c>
      <c r="I33" s="89">
        <v>70</v>
      </c>
      <c r="N33" s="87">
        <v>29</v>
      </c>
      <c r="O33" s="96">
        <v>41</v>
      </c>
      <c r="P33" s="89">
        <f t="shared" si="0"/>
        <v>59</v>
      </c>
    </row>
    <row r="34" spans="2:16" ht="15.75" thickBot="1" x14ac:dyDescent="0.3">
      <c r="B34" s="57"/>
      <c r="D34" s="78"/>
      <c r="E34" s="36"/>
      <c r="F34" s="36"/>
      <c r="G34" s="87">
        <v>31</v>
      </c>
      <c r="H34" s="88">
        <v>31</v>
      </c>
      <c r="I34" s="89">
        <v>69</v>
      </c>
      <c r="N34" s="87">
        <v>30</v>
      </c>
      <c r="O34" s="96">
        <v>42.5</v>
      </c>
      <c r="P34" s="89">
        <f t="shared" si="0"/>
        <v>57.5</v>
      </c>
    </row>
    <row r="35" spans="2:16" ht="15.75" thickBot="1" x14ac:dyDescent="0.3">
      <c r="B35" s="36"/>
      <c r="C35" s="94"/>
      <c r="D35" s="53"/>
      <c r="E35" s="54"/>
      <c r="F35" s="36"/>
      <c r="G35" s="87">
        <v>32</v>
      </c>
      <c r="H35" s="88">
        <v>32</v>
      </c>
      <c r="I35" s="89">
        <v>68</v>
      </c>
      <c r="N35" s="87">
        <v>31</v>
      </c>
      <c r="O35" s="96">
        <v>44</v>
      </c>
      <c r="P35" s="89">
        <f t="shared" si="0"/>
        <v>56</v>
      </c>
    </row>
    <row r="36" spans="2:16" ht="15.75" thickBot="1" x14ac:dyDescent="0.3">
      <c r="C36" s="103"/>
      <c r="F36" s="53"/>
      <c r="G36" s="87">
        <v>33</v>
      </c>
      <c r="H36" s="88">
        <v>33</v>
      </c>
      <c r="I36" s="89">
        <v>67</v>
      </c>
      <c r="N36" s="87">
        <v>32</v>
      </c>
      <c r="O36" s="96">
        <v>45.5</v>
      </c>
      <c r="P36" s="89">
        <f t="shared" si="0"/>
        <v>54.5</v>
      </c>
    </row>
    <row r="37" spans="2:16" ht="15.75" thickBot="1" x14ac:dyDescent="0.3">
      <c r="B37" s="42"/>
      <c r="C37" s="61"/>
      <c r="E37" s="60"/>
      <c r="G37" s="87">
        <v>34</v>
      </c>
      <c r="H37" s="88">
        <v>34</v>
      </c>
      <c r="I37" s="89">
        <v>66</v>
      </c>
      <c r="N37" s="87">
        <v>33</v>
      </c>
      <c r="O37" s="96">
        <v>47</v>
      </c>
      <c r="P37" s="89">
        <f t="shared" si="0"/>
        <v>53</v>
      </c>
    </row>
    <row r="38" spans="2:16" ht="15.75" thickBot="1" x14ac:dyDescent="0.3">
      <c r="B38" s="42"/>
      <c r="C38" s="61"/>
      <c r="D38" s="60"/>
      <c r="G38" s="87">
        <v>35</v>
      </c>
      <c r="H38" s="88">
        <v>35</v>
      </c>
      <c r="I38" s="89">
        <v>65</v>
      </c>
      <c r="N38" s="87">
        <v>34</v>
      </c>
      <c r="O38" s="96">
        <v>48.5</v>
      </c>
      <c r="P38" s="89">
        <f t="shared" si="0"/>
        <v>51.5</v>
      </c>
    </row>
    <row r="39" spans="2:16" ht="15.75" thickBot="1" x14ac:dyDescent="0.3">
      <c r="B39" s="42"/>
      <c r="C39" s="61"/>
      <c r="G39" s="87">
        <v>36</v>
      </c>
      <c r="H39" s="88">
        <v>36</v>
      </c>
      <c r="I39" s="89">
        <v>64</v>
      </c>
      <c r="N39" s="87">
        <v>35</v>
      </c>
      <c r="O39" s="96">
        <v>50</v>
      </c>
      <c r="P39" s="89">
        <f t="shared" si="0"/>
        <v>50</v>
      </c>
    </row>
    <row r="40" spans="2:16" ht="17.25" thickBot="1" x14ac:dyDescent="0.35">
      <c r="B40" s="112"/>
      <c r="C40" s="42"/>
      <c r="G40" s="87">
        <v>37</v>
      </c>
      <c r="H40" s="88">
        <v>37</v>
      </c>
      <c r="I40" s="89">
        <v>63</v>
      </c>
      <c r="N40" s="87">
        <v>36</v>
      </c>
      <c r="O40" s="96">
        <v>51.5</v>
      </c>
      <c r="P40" s="89">
        <f t="shared" si="0"/>
        <v>48.5</v>
      </c>
    </row>
    <row r="41" spans="2:16" ht="17.25" thickBot="1" x14ac:dyDescent="0.35">
      <c r="B41" s="112"/>
      <c r="C41" s="42"/>
      <c r="G41" s="87">
        <v>38</v>
      </c>
      <c r="H41" s="88">
        <v>38</v>
      </c>
      <c r="I41" s="89">
        <v>62</v>
      </c>
      <c r="N41" s="87">
        <v>37</v>
      </c>
      <c r="O41" s="96">
        <v>53</v>
      </c>
      <c r="P41" s="89">
        <f t="shared" si="0"/>
        <v>47</v>
      </c>
    </row>
    <row r="42" spans="2:16" ht="15.75" thickBot="1" x14ac:dyDescent="0.3">
      <c r="G42" s="87">
        <v>39</v>
      </c>
      <c r="H42" s="88">
        <v>39</v>
      </c>
      <c r="I42" s="89">
        <v>61</v>
      </c>
      <c r="N42" s="87">
        <v>38</v>
      </c>
      <c r="O42" s="96">
        <v>54.5</v>
      </c>
      <c r="P42" s="89">
        <f t="shared" si="0"/>
        <v>45.5</v>
      </c>
    </row>
    <row r="43" spans="2:16" ht="15.75" thickBot="1" x14ac:dyDescent="0.3">
      <c r="G43" s="87">
        <v>40</v>
      </c>
      <c r="H43" s="88">
        <v>40</v>
      </c>
      <c r="I43" s="89">
        <v>60</v>
      </c>
      <c r="N43" s="87">
        <v>39</v>
      </c>
      <c r="O43" s="96">
        <v>56</v>
      </c>
      <c r="P43" s="89">
        <f t="shared" si="0"/>
        <v>44</v>
      </c>
    </row>
    <row r="44" spans="2:16" ht="15.75" thickBot="1" x14ac:dyDescent="0.3">
      <c r="G44" s="87">
        <v>41</v>
      </c>
      <c r="H44" s="88">
        <v>41</v>
      </c>
      <c r="I44" s="89">
        <v>59</v>
      </c>
      <c r="N44" s="87">
        <v>40</v>
      </c>
      <c r="O44" s="96">
        <v>57.5</v>
      </c>
      <c r="P44" s="89">
        <f t="shared" si="0"/>
        <v>42.5</v>
      </c>
    </row>
    <row r="45" spans="2:16" ht="15.75" thickBot="1" x14ac:dyDescent="0.3">
      <c r="G45" s="87">
        <v>42</v>
      </c>
      <c r="H45" s="88">
        <v>42</v>
      </c>
      <c r="I45" s="89">
        <v>58</v>
      </c>
      <c r="N45" s="87">
        <v>41</v>
      </c>
      <c r="O45" s="96">
        <v>59</v>
      </c>
      <c r="P45" s="89">
        <f t="shared" si="0"/>
        <v>41</v>
      </c>
    </row>
    <row r="46" spans="2:16" ht="15.75" thickBot="1" x14ac:dyDescent="0.3">
      <c r="G46" s="87">
        <v>43</v>
      </c>
      <c r="H46" s="88">
        <v>43</v>
      </c>
      <c r="I46" s="89">
        <v>57</v>
      </c>
      <c r="N46" s="87">
        <v>42</v>
      </c>
      <c r="O46" s="96">
        <v>60.5</v>
      </c>
      <c r="P46" s="89">
        <f t="shared" si="0"/>
        <v>39.5</v>
      </c>
    </row>
    <row r="47" spans="2:16" ht="15.75" thickBot="1" x14ac:dyDescent="0.3">
      <c r="G47" s="87">
        <v>44</v>
      </c>
      <c r="H47" s="88">
        <v>44</v>
      </c>
      <c r="I47" s="89">
        <v>56</v>
      </c>
      <c r="N47" s="87">
        <v>43</v>
      </c>
      <c r="O47" s="96">
        <v>62</v>
      </c>
      <c r="P47" s="89">
        <f t="shared" si="0"/>
        <v>38</v>
      </c>
    </row>
    <row r="48" spans="2:16" ht="15.75" thickBot="1" x14ac:dyDescent="0.3">
      <c r="G48" s="87">
        <v>45</v>
      </c>
      <c r="H48" s="88">
        <v>45</v>
      </c>
      <c r="I48" s="89">
        <v>55</v>
      </c>
      <c r="N48" s="87">
        <v>44</v>
      </c>
      <c r="O48" s="96">
        <v>63.5</v>
      </c>
      <c r="P48" s="89">
        <f t="shared" si="0"/>
        <v>36.5</v>
      </c>
    </row>
    <row r="49" spans="7:16" ht="15.75" thickBot="1" x14ac:dyDescent="0.3">
      <c r="G49" s="87">
        <v>46</v>
      </c>
      <c r="H49" s="88">
        <v>46</v>
      </c>
      <c r="I49" s="89">
        <v>54</v>
      </c>
      <c r="N49" s="87">
        <v>45</v>
      </c>
      <c r="O49" s="96">
        <v>65</v>
      </c>
      <c r="P49" s="89">
        <f t="shared" si="0"/>
        <v>35</v>
      </c>
    </row>
    <row r="50" spans="7:16" ht="15.75" thickBot="1" x14ac:dyDescent="0.3">
      <c r="G50" s="87">
        <v>47</v>
      </c>
      <c r="H50" s="88">
        <v>47</v>
      </c>
      <c r="I50" s="89">
        <v>53</v>
      </c>
      <c r="N50" s="87">
        <v>46</v>
      </c>
      <c r="O50" s="96">
        <v>66.5</v>
      </c>
      <c r="P50" s="89">
        <f t="shared" si="0"/>
        <v>33.5</v>
      </c>
    </row>
    <row r="51" spans="7:16" ht="15.75" thickBot="1" x14ac:dyDescent="0.3">
      <c r="G51" s="87">
        <v>48</v>
      </c>
      <c r="H51" s="88">
        <v>48</v>
      </c>
      <c r="I51" s="89">
        <v>52</v>
      </c>
      <c r="N51" s="87">
        <v>47</v>
      </c>
      <c r="O51" s="96">
        <v>68</v>
      </c>
      <c r="P51" s="89">
        <f t="shared" si="0"/>
        <v>32</v>
      </c>
    </row>
    <row r="52" spans="7:16" ht="15.75" thickBot="1" x14ac:dyDescent="0.3">
      <c r="G52" s="87">
        <v>49</v>
      </c>
      <c r="H52" s="88">
        <v>49</v>
      </c>
      <c r="I52" s="89">
        <v>51</v>
      </c>
      <c r="N52" s="87">
        <v>48</v>
      </c>
      <c r="O52" s="96">
        <v>69.5</v>
      </c>
      <c r="P52" s="89">
        <f t="shared" si="0"/>
        <v>30.5</v>
      </c>
    </row>
    <row r="53" spans="7:16" ht="15.75" thickBot="1" x14ac:dyDescent="0.3">
      <c r="G53" s="87">
        <v>50</v>
      </c>
      <c r="H53" s="88">
        <v>50</v>
      </c>
      <c r="I53" s="89">
        <v>50</v>
      </c>
      <c r="N53" s="87">
        <v>49</v>
      </c>
      <c r="O53" s="96">
        <v>71</v>
      </c>
      <c r="P53" s="89">
        <f t="shared" si="0"/>
        <v>29</v>
      </c>
    </row>
    <row r="54" spans="7:16" ht="15.75" thickBot="1" x14ac:dyDescent="0.3">
      <c r="G54" s="87">
        <v>51</v>
      </c>
      <c r="H54" s="88">
        <v>51</v>
      </c>
      <c r="I54" s="89">
        <v>49</v>
      </c>
      <c r="N54" s="87">
        <v>50</v>
      </c>
      <c r="O54" s="96">
        <v>72.5</v>
      </c>
      <c r="P54" s="89">
        <f t="shared" si="0"/>
        <v>27.5</v>
      </c>
    </row>
    <row r="55" spans="7:16" ht="15.75" thickBot="1" x14ac:dyDescent="0.3">
      <c r="G55" s="87">
        <v>52</v>
      </c>
      <c r="H55" s="88">
        <v>52</v>
      </c>
      <c r="I55" s="89">
        <v>48</v>
      </c>
      <c r="N55" s="87">
        <v>51</v>
      </c>
      <c r="O55" s="96">
        <v>74</v>
      </c>
      <c r="P55" s="89">
        <f t="shared" si="0"/>
        <v>26</v>
      </c>
    </row>
    <row r="56" spans="7:16" ht="15.75" thickBot="1" x14ac:dyDescent="0.3">
      <c r="G56" s="87">
        <v>53</v>
      </c>
      <c r="H56" s="88">
        <v>53</v>
      </c>
      <c r="I56" s="89">
        <v>47</v>
      </c>
      <c r="N56" s="87">
        <v>52</v>
      </c>
      <c r="O56" s="96">
        <v>75.5</v>
      </c>
      <c r="P56" s="89">
        <f t="shared" si="0"/>
        <v>24.5</v>
      </c>
    </row>
    <row r="57" spans="7:16" ht="15.75" thickBot="1" x14ac:dyDescent="0.3">
      <c r="G57" s="87">
        <v>54</v>
      </c>
      <c r="H57" s="88">
        <v>54</v>
      </c>
      <c r="I57" s="89">
        <v>46</v>
      </c>
      <c r="N57" s="87">
        <v>53</v>
      </c>
      <c r="O57" s="96">
        <v>77</v>
      </c>
      <c r="P57" s="89">
        <f t="shared" si="0"/>
        <v>23</v>
      </c>
    </row>
    <row r="58" spans="7:16" ht="15.75" thickBot="1" x14ac:dyDescent="0.3">
      <c r="G58" s="87">
        <v>55</v>
      </c>
      <c r="H58" s="88">
        <v>55</v>
      </c>
      <c r="I58" s="89">
        <v>45</v>
      </c>
      <c r="N58" s="87">
        <v>54</v>
      </c>
      <c r="O58" s="96">
        <v>78.5</v>
      </c>
      <c r="P58" s="89">
        <f t="shared" si="0"/>
        <v>21.5</v>
      </c>
    </row>
    <row r="59" spans="7:16" ht="15.75" thickBot="1" x14ac:dyDescent="0.3">
      <c r="G59" s="87">
        <v>56</v>
      </c>
      <c r="H59" s="88">
        <v>56</v>
      </c>
      <c r="I59" s="89">
        <v>44</v>
      </c>
      <c r="N59" s="87">
        <v>55</v>
      </c>
      <c r="O59" s="96">
        <v>80</v>
      </c>
      <c r="P59" s="89">
        <f t="shared" si="0"/>
        <v>20</v>
      </c>
    </row>
    <row r="60" spans="7:16" ht="15.75" thickBot="1" x14ac:dyDescent="0.3">
      <c r="G60" s="87">
        <v>57</v>
      </c>
      <c r="H60" s="88">
        <v>57</v>
      </c>
      <c r="I60" s="89">
        <v>43</v>
      </c>
      <c r="N60" s="87">
        <v>56</v>
      </c>
      <c r="O60" s="96">
        <v>81.5</v>
      </c>
      <c r="P60" s="89">
        <f t="shared" si="0"/>
        <v>18.5</v>
      </c>
    </row>
    <row r="61" spans="7:16" ht="15.75" thickBot="1" x14ac:dyDescent="0.3">
      <c r="G61" s="87">
        <v>58</v>
      </c>
      <c r="H61" s="88">
        <v>58</v>
      </c>
      <c r="I61" s="89">
        <v>42</v>
      </c>
      <c r="N61" s="87">
        <v>57</v>
      </c>
      <c r="O61" s="96">
        <v>83</v>
      </c>
      <c r="P61" s="89">
        <f t="shared" si="0"/>
        <v>17</v>
      </c>
    </row>
    <row r="62" spans="7:16" ht="15.75" thickBot="1" x14ac:dyDescent="0.3">
      <c r="G62" s="87">
        <v>59</v>
      </c>
      <c r="H62" s="88">
        <v>59</v>
      </c>
      <c r="I62" s="89">
        <v>41</v>
      </c>
      <c r="N62" s="87">
        <v>58</v>
      </c>
      <c r="O62" s="96">
        <v>84.5</v>
      </c>
      <c r="P62" s="89">
        <f t="shared" si="0"/>
        <v>15.5</v>
      </c>
    </row>
    <row r="63" spans="7:16" ht="15.75" thickBot="1" x14ac:dyDescent="0.3">
      <c r="G63" s="87">
        <v>60</v>
      </c>
      <c r="H63" s="88">
        <v>60</v>
      </c>
      <c r="I63" s="89">
        <v>40</v>
      </c>
      <c r="N63" s="87">
        <v>59</v>
      </c>
      <c r="O63" s="96">
        <v>85</v>
      </c>
      <c r="P63" s="105">
        <f t="shared" si="0"/>
        <v>14</v>
      </c>
    </row>
    <row r="64" spans="7:16" ht="15.75" thickBot="1" x14ac:dyDescent="0.3">
      <c r="G64" s="87">
        <v>61</v>
      </c>
      <c r="H64" s="88">
        <v>61</v>
      </c>
      <c r="I64" s="89">
        <v>39</v>
      </c>
      <c r="N64" s="87">
        <v>60</v>
      </c>
    </row>
    <row r="65" spans="7:15" ht="15.75" thickBot="1" x14ac:dyDescent="0.3">
      <c r="G65" s="87">
        <v>62</v>
      </c>
      <c r="H65" s="88">
        <v>62</v>
      </c>
      <c r="I65" s="89">
        <v>38</v>
      </c>
      <c r="N65" s="87">
        <v>61</v>
      </c>
      <c r="O65" s="113"/>
    </row>
    <row r="66" spans="7:15" ht="15.75" thickBot="1" x14ac:dyDescent="0.3">
      <c r="G66" s="87">
        <v>63</v>
      </c>
      <c r="H66" s="88">
        <v>63</v>
      </c>
      <c r="I66" s="89">
        <v>37</v>
      </c>
      <c r="N66" s="87">
        <v>62</v>
      </c>
      <c r="O66" s="113"/>
    </row>
    <row r="67" spans="7:15" ht="15.75" thickBot="1" x14ac:dyDescent="0.3">
      <c r="G67" s="87">
        <v>64</v>
      </c>
      <c r="H67" s="88">
        <v>64</v>
      </c>
      <c r="I67" s="89">
        <v>36</v>
      </c>
      <c r="N67" s="87">
        <v>63</v>
      </c>
      <c r="O67" s="113"/>
    </row>
    <row r="68" spans="7:15" ht="15.75" thickBot="1" x14ac:dyDescent="0.3">
      <c r="G68" s="87">
        <v>65</v>
      </c>
      <c r="H68" s="88">
        <v>65</v>
      </c>
      <c r="I68" s="89">
        <v>35</v>
      </c>
      <c r="N68" s="87">
        <v>64</v>
      </c>
      <c r="O68" s="113"/>
    </row>
    <row r="69" spans="7:15" ht="15.75" thickBot="1" x14ac:dyDescent="0.3">
      <c r="G69" s="87">
        <v>66</v>
      </c>
      <c r="H69" s="88">
        <v>66</v>
      </c>
      <c r="I69" s="89">
        <v>34</v>
      </c>
      <c r="N69" s="87">
        <v>65</v>
      </c>
      <c r="O69" s="113"/>
    </row>
    <row r="70" spans="7:15" ht="15.75" thickBot="1" x14ac:dyDescent="0.3">
      <c r="G70" s="87">
        <v>67</v>
      </c>
      <c r="H70" s="88">
        <v>67</v>
      </c>
      <c r="I70" s="89">
        <v>33</v>
      </c>
      <c r="N70" s="87">
        <v>66</v>
      </c>
      <c r="O70" s="113"/>
    </row>
    <row r="71" spans="7:15" ht="15.75" thickBot="1" x14ac:dyDescent="0.3">
      <c r="G71" s="87">
        <v>68</v>
      </c>
      <c r="H71" s="88">
        <v>68</v>
      </c>
      <c r="I71" s="89">
        <v>32</v>
      </c>
      <c r="N71" s="87">
        <v>67</v>
      </c>
      <c r="O71" s="113"/>
    </row>
    <row r="72" spans="7:15" ht="15.75" thickBot="1" x14ac:dyDescent="0.3">
      <c r="G72" s="87">
        <v>69</v>
      </c>
      <c r="H72" s="88">
        <v>69</v>
      </c>
      <c r="I72" s="89">
        <v>31</v>
      </c>
      <c r="N72" s="87">
        <v>68</v>
      </c>
      <c r="O72" s="113"/>
    </row>
    <row r="73" spans="7:15" ht="15.75" thickBot="1" x14ac:dyDescent="0.3">
      <c r="G73" s="87">
        <v>70</v>
      </c>
      <c r="H73" s="88">
        <v>70</v>
      </c>
      <c r="I73" s="105">
        <v>30</v>
      </c>
      <c r="N73" s="87">
        <v>69</v>
      </c>
      <c r="O73" s="113"/>
    </row>
    <row r="74" spans="7:15" ht="15.75" thickBot="1" x14ac:dyDescent="0.3">
      <c r="I74" s="115"/>
      <c r="N74" s="87">
        <v>70</v>
      </c>
      <c r="O74" s="113"/>
    </row>
    <row r="75" spans="7:15" ht="15.75" thickBot="1" x14ac:dyDescent="0.3">
      <c r="N75" s="87"/>
      <c r="O75" s="113"/>
    </row>
  </sheetData>
  <mergeCells count="1">
    <mergeCell ref="G2:H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workbookViewId="0">
      <selection activeCell="G3" sqref="G3"/>
    </sheetView>
  </sheetViews>
  <sheetFormatPr defaultRowHeight="15" x14ac:dyDescent="0.25"/>
  <cols>
    <col min="1" max="1" width="4.28515625" customWidth="1"/>
    <col min="2" max="2" width="11.140625" style="7" bestFit="1" customWidth="1"/>
    <col min="3" max="3" width="12.5703125" style="7" customWidth="1"/>
    <col min="4" max="4" width="12.5703125" style="7" bestFit="1" customWidth="1"/>
    <col min="5" max="5" width="13.42578125" style="66" customWidth="1"/>
    <col min="6" max="6" width="14" style="66" customWidth="1"/>
    <col min="7" max="7" width="12.5703125" style="66" bestFit="1" customWidth="1"/>
    <col min="8" max="8" width="12" style="66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style="7" customWidth="1"/>
    <col min="16" max="16" width="10" style="7" customWidth="1"/>
    <col min="17" max="17" width="10.7109375" style="7" customWidth="1"/>
    <col min="18" max="18" width="13.85546875" style="66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67" t="s">
        <v>6</v>
      </c>
      <c r="C1" s="67" t="s">
        <v>9</v>
      </c>
      <c r="D1" s="67" t="s">
        <v>10</v>
      </c>
      <c r="E1" s="70" t="s">
        <v>1</v>
      </c>
      <c r="F1" s="71" t="s">
        <v>8</v>
      </c>
      <c r="G1" s="70" t="s">
        <v>11</v>
      </c>
      <c r="H1" s="70" t="s">
        <v>12</v>
      </c>
      <c r="I1" s="3" t="s">
        <v>2</v>
      </c>
      <c r="J1" s="3" t="s">
        <v>3</v>
      </c>
      <c r="N1" s="1" t="s">
        <v>7</v>
      </c>
      <c r="O1" s="69" t="s">
        <v>4</v>
      </c>
      <c r="P1" s="69" t="s">
        <v>5</v>
      </c>
      <c r="Q1" s="69" t="s">
        <v>6</v>
      </c>
      <c r="R1" s="65" t="s">
        <v>1</v>
      </c>
    </row>
    <row r="2" spans="1:19" x14ac:dyDescent="0.25">
      <c r="A2" s="4">
        <v>1</v>
      </c>
      <c r="B2" s="68">
        <f t="shared" ref="B2:B16" si="0">Q2</f>
        <v>432</v>
      </c>
      <c r="C2" s="68">
        <f>P2</f>
        <v>756</v>
      </c>
      <c r="D2" s="68">
        <f t="shared" ref="D2:D16" si="1">C2*1.2</f>
        <v>907.19999999999993</v>
      </c>
      <c r="E2" s="72">
        <f t="shared" ref="E2:E16" si="2">R2</f>
        <v>12800000</v>
      </c>
      <c r="F2" s="72">
        <f t="shared" ref="F2:F7" si="3">ROUND((E2/B2),0)</f>
        <v>29630</v>
      </c>
      <c r="G2" s="72">
        <f t="shared" ref="G2:G7" si="4">ROUND((E2/C2),0)</f>
        <v>16931</v>
      </c>
      <c r="H2" s="72">
        <f t="shared" ref="H2:H7" si="5">ROUND((E2/D2),0)</f>
        <v>14109</v>
      </c>
      <c r="I2" s="4">
        <f t="shared" ref="I2:I15" si="6">T2</f>
        <v>0</v>
      </c>
      <c r="J2" s="4">
        <f t="shared" ref="J2:J15" si="7">U2</f>
        <v>0</v>
      </c>
      <c r="O2" s="7">
        <v>0</v>
      </c>
      <c r="P2" s="7">
        <v>756</v>
      </c>
      <c r="Q2" s="7">
        <v>432</v>
      </c>
      <c r="R2" s="66">
        <v>12800000</v>
      </c>
      <c r="S2" s="2" t="s">
        <v>91</v>
      </c>
    </row>
    <row r="3" spans="1:19" x14ac:dyDescent="0.25">
      <c r="A3" s="4">
        <v>2</v>
      </c>
      <c r="B3" s="68">
        <f t="shared" si="0"/>
        <v>400</v>
      </c>
      <c r="C3" s="68">
        <f>P3</f>
        <v>480</v>
      </c>
      <c r="D3" s="68">
        <f t="shared" si="1"/>
        <v>576</v>
      </c>
      <c r="E3" s="72">
        <f t="shared" si="2"/>
        <v>9500000</v>
      </c>
      <c r="F3" s="72">
        <f t="shared" si="3"/>
        <v>23750</v>
      </c>
      <c r="G3" s="72">
        <f t="shared" si="4"/>
        <v>19792</v>
      </c>
      <c r="H3" s="72">
        <f t="shared" si="5"/>
        <v>16493</v>
      </c>
      <c r="I3" s="4">
        <f t="shared" si="6"/>
        <v>0</v>
      </c>
      <c r="J3" s="4">
        <f t="shared" si="7"/>
        <v>0</v>
      </c>
      <c r="O3" s="7">
        <v>0</v>
      </c>
      <c r="P3" s="7">
        <v>480</v>
      </c>
      <c r="Q3" s="7">
        <f t="shared" ref="Q3:Q10" si="8">P3/1.2</f>
        <v>400</v>
      </c>
      <c r="R3" s="66">
        <v>9500000</v>
      </c>
      <c r="S3" s="2" t="s">
        <v>92</v>
      </c>
    </row>
    <row r="4" spans="1:19" x14ac:dyDescent="0.25">
      <c r="A4" s="4">
        <v>3</v>
      </c>
      <c r="B4" s="68">
        <f t="shared" si="0"/>
        <v>770.25390000000004</v>
      </c>
      <c r="C4" s="68">
        <f>P4</f>
        <v>924.30467999999996</v>
      </c>
      <c r="D4" s="68">
        <f t="shared" si="1"/>
        <v>1109.165616</v>
      </c>
      <c r="E4" s="72">
        <f t="shared" si="2"/>
        <v>8350000</v>
      </c>
      <c r="F4" s="72">
        <f t="shared" si="3"/>
        <v>10841</v>
      </c>
      <c r="G4" s="72">
        <f t="shared" si="4"/>
        <v>9034</v>
      </c>
      <c r="H4" s="72">
        <f t="shared" si="5"/>
        <v>7528</v>
      </c>
      <c r="I4" s="4">
        <f t="shared" si="6"/>
        <v>0</v>
      </c>
      <c r="J4" s="4">
        <f t="shared" si="7"/>
        <v>0</v>
      </c>
      <c r="O4" s="7">
        <v>0</v>
      </c>
      <c r="P4" s="7">
        <f>85.87*10.764</f>
        <v>924.30467999999996</v>
      </c>
      <c r="Q4" s="7">
        <f t="shared" si="8"/>
        <v>770.25390000000004</v>
      </c>
      <c r="R4" s="66">
        <v>8350000</v>
      </c>
      <c r="S4" s="2" t="s">
        <v>92</v>
      </c>
    </row>
    <row r="5" spans="1:19" x14ac:dyDescent="0.25">
      <c r="A5" s="4">
        <v>4</v>
      </c>
      <c r="B5" s="68">
        <f t="shared" si="0"/>
        <v>454.16666666666669</v>
      </c>
      <c r="C5" s="68">
        <f>P5</f>
        <v>545</v>
      </c>
      <c r="D5" s="68">
        <f t="shared" si="1"/>
        <v>654</v>
      </c>
      <c r="E5" s="72">
        <f t="shared" si="2"/>
        <v>11500000</v>
      </c>
      <c r="F5" s="72">
        <f t="shared" si="3"/>
        <v>25321</v>
      </c>
      <c r="G5" s="72">
        <f t="shared" si="4"/>
        <v>21101</v>
      </c>
      <c r="H5" s="72">
        <f t="shared" si="5"/>
        <v>17584</v>
      </c>
      <c r="I5" s="4">
        <f t="shared" si="6"/>
        <v>0</v>
      </c>
      <c r="J5" s="4">
        <f t="shared" si="7"/>
        <v>0</v>
      </c>
      <c r="O5" s="7">
        <v>0</v>
      </c>
      <c r="P5" s="7">
        <v>545</v>
      </c>
      <c r="Q5" s="7">
        <f t="shared" si="8"/>
        <v>454.16666666666669</v>
      </c>
      <c r="R5" s="66">
        <v>11500000</v>
      </c>
      <c r="S5" s="2"/>
    </row>
    <row r="6" spans="1:19" x14ac:dyDescent="0.25">
      <c r="A6" s="4">
        <v>5</v>
      </c>
      <c r="B6" s="68">
        <f t="shared" si="0"/>
        <v>0</v>
      </c>
      <c r="C6" s="68">
        <f t="shared" ref="C6:C16" si="9">B6*1.2</f>
        <v>0</v>
      </c>
      <c r="D6" s="68">
        <f t="shared" si="1"/>
        <v>0</v>
      </c>
      <c r="E6" s="72">
        <f t="shared" si="2"/>
        <v>0</v>
      </c>
      <c r="F6" s="72" t="e">
        <f t="shared" si="3"/>
        <v>#DIV/0!</v>
      </c>
      <c r="G6" s="72" t="e">
        <f t="shared" si="4"/>
        <v>#DIV/0!</v>
      </c>
      <c r="H6" s="72" t="e">
        <f t="shared" si="5"/>
        <v>#DIV/0!</v>
      </c>
      <c r="I6" s="4">
        <f t="shared" si="6"/>
        <v>0</v>
      </c>
      <c r="J6" s="4">
        <f t="shared" si="7"/>
        <v>0</v>
      </c>
      <c r="O6" s="7">
        <v>0</v>
      </c>
      <c r="S6" s="2"/>
    </row>
    <row r="7" spans="1:19" x14ac:dyDescent="0.25">
      <c r="A7" s="4">
        <v>6</v>
      </c>
      <c r="B7" s="68">
        <f t="shared" si="0"/>
        <v>0</v>
      </c>
      <c r="C7" s="68">
        <f t="shared" si="9"/>
        <v>0</v>
      </c>
      <c r="D7" s="68">
        <f t="shared" si="1"/>
        <v>0</v>
      </c>
      <c r="E7" s="72">
        <f t="shared" si="2"/>
        <v>0</v>
      </c>
      <c r="F7" s="72" t="e">
        <f t="shared" si="3"/>
        <v>#DIV/0!</v>
      </c>
      <c r="G7" s="72" t="e">
        <f t="shared" si="4"/>
        <v>#DIV/0!</v>
      </c>
      <c r="H7" s="72" t="e">
        <f t="shared" si="5"/>
        <v>#DIV/0!</v>
      </c>
      <c r="I7" s="4">
        <f t="shared" si="6"/>
        <v>0</v>
      </c>
      <c r="J7" s="4">
        <f t="shared" si="7"/>
        <v>0</v>
      </c>
      <c r="O7" s="7">
        <v>0</v>
      </c>
      <c r="S7" s="2"/>
    </row>
    <row r="8" spans="1:19" x14ac:dyDescent="0.25">
      <c r="A8" s="4">
        <v>7</v>
      </c>
      <c r="B8" s="68">
        <f t="shared" si="0"/>
        <v>0</v>
      </c>
      <c r="C8" s="68">
        <f t="shared" si="9"/>
        <v>0</v>
      </c>
      <c r="D8" s="68">
        <f t="shared" si="1"/>
        <v>0</v>
      </c>
      <c r="E8" s="72">
        <f t="shared" si="2"/>
        <v>0</v>
      </c>
      <c r="F8" s="72">
        <f t="shared" ref="F8:F21" si="10">S8</f>
        <v>0</v>
      </c>
      <c r="G8" s="72">
        <f t="shared" ref="G8:G21" si="11">T8</f>
        <v>0</v>
      </c>
      <c r="H8" s="72">
        <f t="shared" ref="H8:H21" si="12">U8</f>
        <v>0</v>
      </c>
      <c r="I8" s="4">
        <f t="shared" si="6"/>
        <v>0</v>
      </c>
      <c r="J8" s="4">
        <f t="shared" si="7"/>
        <v>0</v>
      </c>
      <c r="O8" s="7">
        <v>0</v>
      </c>
      <c r="P8" s="7">
        <f t="shared" ref="P8:P10" si="13">O8/1.2</f>
        <v>0</v>
      </c>
      <c r="Q8" s="7">
        <f t="shared" si="8"/>
        <v>0</v>
      </c>
      <c r="S8" s="2"/>
    </row>
    <row r="9" spans="1:19" x14ac:dyDescent="0.25">
      <c r="A9" s="4">
        <v>8</v>
      </c>
      <c r="B9" s="68">
        <f t="shared" si="0"/>
        <v>0</v>
      </c>
      <c r="C9" s="68">
        <f t="shared" si="9"/>
        <v>0</v>
      </c>
      <c r="D9" s="68">
        <f t="shared" si="1"/>
        <v>0</v>
      </c>
      <c r="E9" s="72">
        <f t="shared" si="2"/>
        <v>0</v>
      </c>
      <c r="F9" s="72">
        <f t="shared" si="10"/>
        <v>0</v>
      </c>
      <c r="G9" s="72">
        <f t="shared" si="11"/>
        <v>0</v>
      </c>
      <c r="H9" s="72">
        <f t="shared" si="12"/>
        <v>0</v>
      </c>
      <c r="I9" s="4">
        <f t="shared" si="6"/>
        <v>0</v>
      </c>
      <c r="J9" s="4">
        <f t="shared" si="7"/>
        <v>0</v>
      </c>
      <c r="O9" s="7">
        <v>0</v>
      </c>
      <c r="P9" s="7">
        <f t="shared" si="13"/>
        <v>0</v>
      </c>
      <c r="Q9" s="7">
        <f t="shared" si="8"/>
        <v>0</v>
      </c>
      <c r="S9" s="2"/>
    </row>
    <row r="10" spans="1:19" x14ac:dyDescent="0.25">
      <c r="A10" s="4">
        <v>9</v>
      </c>
      <c r="B10" s="68">
        <f t="shared" si="0"/>
        <v>0</v>
      </c>
      <c r="C10" s="68">
        <f t="shared" si="9"/>
        <v>0</v>
      </c>
      <c r="D10" s="68">
        <f t="shared" si="1"/>
        <v>0</v>
      </c>
      <c r="E10" s="72">
        <f t="shared" si="2"/>
        <v>0</v>
      </c>
      <c r="F10" s="72">
        <f t="shared" si="10"/>
        <v>0</v>
      </c>
      <c r="G10" s="72">
        <f t="shared" si="11"/>
        <v>0</v>
      </c>
      <c r="H10" s="72">
        <f t="shared" si="12"/>
        <v>0</v>
      </c>
      <c r="I10" s="4">
        <f t="shared" si="6"/>
        <v>0</v>
      </c>
      <c r="J10" s="4">
        <f t="shared" si="7"/>
        <v>0</v>
      </c>
      <c r="O10" s="7">
        <v>0</v>
      </c>
      <c r="P10" s="7">
        <f t="shared" si="13"/>
        <v>0</v>
      </c>
      <c r="Q10" s="7">
        <f t="shared" si="8"/>
        <v>0</v>
      </c>
      <c r="S10" s="2"/>
    </row>
    <row r="11" spans="1:19" x14ac:dyDescent="0.25">
      <c r="A11" s="4">
        <v>10</v>
      </c>
      <c r="B11" s="68">
        <f t="shared" si="0"/>
        <v>0</v>
      </c>
      <c r="C11" s="68">
        <f t="shared" si="9"/>
        <v>0</v>
      </c>
      <c r="D11" s="68">
        <f t="shared" si="1"/>
        <v>0</v>
      </c>
      <c r="E11" s="72">
        <f t="shared" si="2"/>
        <v>0</v>
      </c>
      <c r="F11" s="72">
        <f t="shared" si="10"/>
        <v>0</v>
      </c>
      <c r="G11" s="72">
        <f t="shared" si="11"/>
        <v>0</v>
      </c>
      <c r="H11" s="72">
        <f t="shared" si="12"/>
        <v>0</v>
      </c>
      <c r="I11" s="4">
        <f t="shared" si="6"/>
        <v>0</v>
      </c>
      <c r="J11" s="4">
        <f t="shared" si="7"/>
        <v>0</v>
      </c>
      <c r="O11" s="7">
        <v>0</v>
      </c>
      <c r="P11" s="7">
        <f t="shared" ref="P11:P15" si="14">O11/1.2</f>
        <v>0</v>
      </c>
      <c r="Q11" s="7">
        <f t="shared" ref="Q11:Q15" si="15">P11/1.2</f>
        <v>0</v>
      </c>
      <c r="R11" s="66">
        <v>0</v>
      </c>
      <c r="S11" s="2"/>
    </row>
    <row r="12" spans="1:19" x14ac:dyDescent="0.25">
      <c r="A12" s="4">
        <v>11</v>
      </c>
      <c r="B12" s="68">
        <f t="shared" si="0"/>
        <v>0</v>
      </c>
      <c r="C12" s="68">
        <f t="shared" si="9"/>
        <v>0</v>
      </c>
      <c r="D12" s="68">
        <f t="shared" si="1"/>
        <v>0</v>
      </c>
      <c r="E12" s="72">
        <f t="shared" si="2"/>
        <v>0</v>
      </c>
      <c r="F12" s="72">
        <f t="shared" si="10"/>
        <v>0</v>
      </c>
      <c r="G12" s="72">
        <f t="shared" si="11"/>
        <v>0</v>
      </c>
      <c r="H12" s="72">
        <f t="shared" si="12"/>
        <v>0</v>
      </c>
      <c r="I12" s="4">
        <f t="shared" si="6"/>
        <v>0</v>
      </c>
      <c r="J12" s="4">
        <f t="shared" si="7"/>
        <v>0</v>
      </c>
      <c r="O12" s="7">
        <v>0</v>
      </c>
      <c r="P12" s="7">
        <f t="shared" si="14"/>
        <v>0</v>
      </c>
      <c r="Q12" s="7">
        <f t="shared" si="15"/>
        <v>0</v>
      </c>
      <c r="R12" s="66">
        <v>0</v>
      </c>
      <c r="S12" s="2"/>
    </row>
    <row r="13" spans="1:19" x14ac:dyDescent="0.25">
      <c r="A13" s="4">
        <v>12</v>
      </c>
      <c r="B13" s="68">
        <f t="shared" si="0"/>
        <v>0</v>
      </c>
      <c r="C13" s="68">
        <f t="shared" si="9"/>
        <v>0</v>
      </c>
      <c r="D13" s="68">
        <f t="shared" si="1"/>
        <v>0</v>
      </c>
      <c r="E13" s="72">
        <f t="shared" si="2"/>
        <v>0</v>
      </c>
      <c r="F13" s="72">
        <f t="shared" si="10"/>
        <v>0</v>
      </c>
      <c r="G13" s="72">
        <f t="shared" si="11"/>
        <v>0</v>
      </c>
      <c r="H13" s="72">
        <f t="shared" si="12"/>
        <v>0</v>
      </c>
      <c r="I13" s="4">
        <f t="shared" si="6"/>
        <v>0</v>
      </c>
      <c r="J13" s="4">
        <f t="shared" si="7"/>
        <v>0</v>
      </c>
      <c r="O13" s="7">
        <v>0</v>
      </c>
      <c r="P13" s="7">
        <f t="shared" si="14"/>
        <v>0</v>
      </c>
      <c r="Q13" s="7">
        <f t="shared" si="15"/>
        <v>0</v>
      </c>
      <c r="R13" s="66">
        <v>0</v>
      </c>
      <c r="S13" s="2"/>
    </row>
    <row r="14" spans="1:19" x14ac:dyDescent="0.25">
      <c r="A14" s="4">
        <v>13</v>
      </c>
      <c r="B14" s="68">
        <f t="shared" si="0"/>
        <v>0</v>
      </c>
      <c r="C14" s="68">
        <f t="shared" si="9"/>
        <v>0</v>
      </c>
      <c r="D14" s="68">
        <f t="shared" si="1"/>
        <v>0</v>
      </c>
      <c r="E14" s="72">
        <f t="shared" si="2"/>
        <v>0</v>
      </c>
      <c r="F14" s="72">
        <f t="shared" si="10"/>
        <v>0</v>
      </c>
      <c r="G14" s="72">
        <f t="shared" si="11"/>
        <v>0</v>
      </c>
      <c r="H14" s="72">
        <f t="shared" si="12"/>
        <v>0</v>
      </c>
      <c r="I14" s="4">
        <f t="shared" si="6"/>
        <v>0</v>
      </c>
      <c r="J14" s="4">
        <f t="shared" si="7"/>
        <v>0</v>
      </c>
      <c r="O14" s="7">
        <v>0</v>
      </c>
      <c r="P14" s="7">
        <f t="shared" si="14"/>
        <v>0</v>
      </c>
      <c r="Q14" s="7">
        <f t="shared" si="15"/>
        <v>0</v>
      </c>
      <c r="R14" s="66">
        <v>0</v>
      </c>
      <c r="S14" s="2"/>
    </row>
    <row r="15" spans="1:19" x14ac:dyDescent="0.25">
      <c r="A15" s="4">
        <v>14</v>
      </c>
      <c r="B15" s="68">
        <f t="shared" si="0"/>
        <v>0</v>
      </c>
      <c r="C15" s="68">
        <f t="shared" si="9"/>
        <v>0</v>
      </c>
      <c r="D15" s="68">
        <f t="shared" si="1"/>
        <v>0</v>
      </c>
      <c r="E15" s="72">
        <f t="shared" si="2"/>
        <v>0</v>
      </c>
      <c r="F15" s="72">
        <f t="shared" si="10"/>
        <v>0</v>
      </c>
      <c r="G15" s="72">
        <f t="shared" si="11"/>
        <v>0</v>
      </c>
      <c r="H15" s="72">
        <f t="shared" si="12"/>
        <v>0</v>
      </c>
      <c r="I15" s="4">
        <f t="shared" si="6"/>
        <v>0</v>
      </c>
      <c r="J15" s="4">
        <f t="shared" si="7"/>
        <v>0</v>
      </c>
      <c r="O15" s="7">
        <v>0</v>
      </c>
      <c r="P15" s="7">
        <f t="shared" si="14"/>
        <v>0</v>
      </c>
      <c r="Q15" s="7">
        <f t="shared" si="15"/>
        <v>0</v>
      </c>
      <c r="R15" s="66">
        <v>0</v>
      </c>
      <c r="S15" s="2"/>
    </row>
    <row r="16" spans="1:19" x14ac:dyDescent="0.25">
      <c r="A16" s="4">
        <v>15</v>
      </c>
      <c r="B16" s="68">
        <f t="shared" si="0"/>
        <v>0</v>
      </c>
      <c r="C16" s="68">
        <f t="shared" si="9"/>
        <v>0</v>
      </c>
      <c r="D16" s="68">
        <f t="shared" si="1"/>
        <v>0</v>
      </c>
      <c r="E16" s="72">
        <f t="shared" si="2"/>
        <v>0</v>
      </c>
      <c r="F16" s="72">
        <f t="shared" si="10"/>
        <v>0</v>
      </c>
      <c r="G16" s="72">
        <f t="shared" si="11"/>
        <v>0</v>
      </c>
      <c r="H16" s="72">
        <f t="shared" si="12"/>
        <v>0</v>
      </c>
      <c r="I16" s="4">
        <f t="shared" ref="I16" si="16">T16</f>
        <v>0</v>
      </c>
      <c r="J16" s="4">
        <f t="shared" ref="J16" si="17">U16</f>
        <v>0</v>
      </c>
      <c r="O16" s="7">
        <v>0</v>
      </c>
      <c r="P16" s="7">
        <f t="shared" ref="P16" si="18">O16/1.2</f>
        <v>0</v>
      </c>
      <c r="Q16" s="7">
        <f t="shared" ref="Q16" si="19">P16/1.2</f>
        <v>0</v>
      </c>
      <c r="R16" s="66">
        <v>0</v>
      </c>
      <c r="S16" s="2"/>
    </row>
    <row r="17" spans="1:19" x14ac:dyDescent="0.25">
      <c r="A17" s="4">
        <v>16</v>
      </c>
      <c r="B17" s="68">
        <f t="shared" ref="B17:B21" si="20">Q17</f>
        <v>0</v>
      </c>
      <c r="C17" s="68">
        <f t="shared" ref="C17:C21" si="21">B17*1.2</f>
        <v>0</v>
      </c>
      <c r="D17" s="68">
        <f t="shared" ref="D17:D21" si="22">C17*1.2</f>
        <v>0</v>
      </c>
      <c r="E17" s="72">
        <f t="shared" ref="E17:E21" si="23">R17</f>
        <v>0</v>
      </c>
      <c r="F17" s="72">
        <f t="shared" si="10"/>
        <v>0</v>
      </c>
      <c r="G17" s="72">
        <f t="shared" si="11"/>
        <v>0</v>
      </c>
      <c r="H17" s="72">
        <f t="shared" si="12"/>
        <v>0</v>
      </c>
      <c r="I17" s="4">
        <f t="shared" ref="I17" si="24">T17</f>
        <v>0</v>
      </c>
      <c r="J17" s="4">
        <f t="shared" ref="J17" si="25">U17</f>
        <v>0</v>
      </c>
      <c r="O17" s="7">
        <v>0</v>
      </c>
      <c r="P17" s="7">
        <f t="shared" ref="P17" si="26">O17/1.2</f>
        <v>0</v>
      </c>
      <c r="Q17" s="7">
        <f t="shared" ref="Q17" si="27">P17/1.2</f>
        <v>0</v>
      </c>
      <c r="R17" s="66">
        <v>0</v>
      </c>
      <c r="S17" s="2"/>
    </row>
    <row r="18" spans="1:19" x14ac:dyDescent="0.25">
      <c r="A18" s="4">
        <v>17</v>
      </c>
      <c r="B18" s="68">
        <f t="shared" si="20"/>
        <v>0</v>
      </c>
      <c r="C18" s="68">
        <f t="shared" si="21"/>
        <v>0</v>
      </c>
      <c r="D18" s="68">
        <f t="shared" si="22"/>
        <v>0</v>
      </c>
      <c r="E18" s="72">
        <f t="shared" si="23"/>
        <v>0</v>
      </c>
      <c r="F18" s="72">
        <f t="shared" si="10"/>
        <v>0</v>
      </c>
      <c r="G18" s="72">
        <f t="shared" si="11"/>
        <v>0</v>
      </c>
      <c r="H18" s="72">
        <f t="shared" si="12"/>
        <v>0</v>
      </c>
      <c r="I18" s="4">
        <f t="shared" ref="I18:J21" si="28">T18</f>
        <v>0</v>
      </c>
      <c r="J18" s="4">
        <f t="shared" si="28"/>
        <v>0</v>
      </c>
      <c r="O18" s="7">
        <v>0</v>
      </c>
      <c r="P18" s="7">
        <f t="shared" ref="P18" si="29">O18/1.2</f>
        <v>0</v>
      </c>
      <c r="Q18" s="7">
        <f t="shared" ref="Q18:Q21" si="30">P18/1.2</f>
        <v>0</v>
      </c>
      <c r="R18" s="66">
        <v>0</v>
      </c>
      <c r="S18" s="2"/>
    </row>
    <row r="19" spans="1:19" x14ac:dyDescent="0.25">
      <c r="A19" s="4">
        <v>18</v>
      </c>
      <c r="B19" s="68">
        <f t="shared" si="20"/>
        <v>0</v>
      </c>
      <c r="C19" s="68">
        <f t="shared" si="21"/>
        <v>0</v>
      </c>
      <c r="D19" s="68">
        <f t="shared" si="22"/>
        <v>0</v>
      </c>
      <c r="E19" s="72">
        <f t="shared" si="23"/>
        <v>0</v>
      </c>
      <c r="F19" s="72">
        <f t="shared" si="10"/>
        <v>0</v>
      </c>
      <c r="G19" s="72">
        <f t="shared" si="11"/>
        <v>0</v>
      </c>
      <c r="H19" s="72">
        <f t="shared" si="12"/>
        <v>0</v>
      </c>
      <c r="I19" s="4">
        <f t="shared" si="28"/>
        <v>0</v>
      </c>
      <c r="J19" s="4">
        <f t="shared" si="28"/>
        <v>0</v>
      </c>
      <c r="O19" s="7">
        <v>0</v>
      </c>
      <c r="P19" s="7">
        <f>O19/1.2</f>
        <v>0</v>
      </c>
      <c r="Q19" s="7">
        <f t="shared" si="30"/>
        <v>0</v>
      </c>
      <c r="R19" s="66">
        <v>0</v>
      </c>
      <c r="S19" s="2"/>
    </row>
    <row r="20" spans="1:19" x14ac:dyDescent="0.25">
      <c r="A20" s="4">
        <v>19</v>
      </c>
      <c r="B20" s="68">
        <f t="shared" ref="B20" si="31">Q20</f>
        <v>0</v>
      </c>
      <c r="C20" s="68">
        <f t="shared" ref="C20" si="32">B20*1.2</f>
        <v>0</v>
      </c>
      <c r="D20" s="68">
        <f t="shared" ref="D20" si="33">C20*1.2</f>
        <v>0</v>
      </c>
      <c r="E20" s="72">
        <f t="shared" ref="E20" si="34">R20</f>
        <v>0</v>
      </c>
      <c r="F20" s="72">
        <f t="shared" si="10"/>
        <v>0</v>
      </c>
      <c r="G20" s="72">
        <f t="shared" si="11"/>
        <v>0</v>
      </c>
      <c r="H20" s="72">
        <f t="shared" si="12"/>
        <v>0</v>
      </c>
      <c r="I20" s="4">
        <f t="shared" ref="I20" si="35">T20</f>
        <v>0</v>
      </c>
      <c r="J20" s="4">
        <f t="shared" ref="J20" si="36">U20</f>
        <v>0</v>
      </c>
      <c r="O20" s="7">
        <v>0</v>
      </c>
      <c r="P20" s="7">
        <f t="shared" ref="P20" si="37">O20/1.2</f>
        <v>0</v>
      </c>
      <c r="Q20" s="7">
        <f t="shared" ref="Q20" si="38">P20/1.2</f>
        <v>0</v>
      </c>
      <c r="R20" s="66">
        <v>0</v>
      </c>
      <c r="S20" s="2"/>
    </row>
    <row r="21" spans="1:19" x14ac:dyDescent="0.25">
      <c r="A21" s="4">
        <v>20</v>
      </c>
      <c r="B21" s="68">
        <f t="shared" si="20"/>
        <v>0</v>
      </c>
      <c r="C21" s="68">
        <f t="shared" si="21"/>
        <v>0</v>
      </c>
      <c r="D21" s="68">
        <f t="shared" si="22"/>
        <v>0</v>
      </c>
      <c r="E21" s="72">
        <f t="shared" si="23"/>
        <v>0</v>
      </c>
      <c r="F21" s="72">
        <f t="shared" si="10"/>
        <v>0</v>
      </c>
      <c r="G21" s="72">
        <f t="shared" si="11"/>
        <v>0</v>
      </c>
      <c r="H21" s="72">
        <f t="shared" si="12"/>
        <v>0</v>
      </c>
      <c r="I21" s="4">
        <f t="shared" si="28"/>
        <v>0</v>
      </c>
      <c r="J21" s="4">
        <f t="shared" si="28"/>
        <v>0</v>
      </c>
      <c r="O21" s="7">
        <v>0</v>
      </c>
      <c r="P21" s="7">
        <f>O21/1.2</f>
        <v>0</v>
      </c>
      <c r="Q21" s="7">
        <f t="shared" si="30"/>
        <v>0</v>
      </c>
      <c r="R21" s="66">
        <v>0</v>
      </c>
      <c r="S21" s="2"/>
    </row>
    <row r="22" spans="1:19" s="7" customFormat="1" x14ac:dyDescent="0.25">
      <c r="E22" s="66"/>
      <c r="F22" s="66"/>
      <c r="G22" s="66"/>
      <c r="H22" s="66"/>
      <c r="R22" s="66"/>
    </row>
    <row r="23" spans="1:19" s="7" customFormat="1" x14ac:dyDescent="0.25">
      <c r="E23" s="66"/>
      <c r="F23" s="66" t="s">
        <v>82</v>
      </c>
      <c r="G23" s="66"/>
      <c r="H23" s="66"/>
      <c r="R23" s="66"/>
    </row>
    <row r="24" spans="1:19" s="7" customFormat="1" x14ac:dyDescent="0.25">
      <c r="E24" s="66"/>
      <c r="F24" s="73" t="s">
        <v>85</v>
      </c>
      <c r="G24" s="66"/>
      <c r="H24" s="66"/>
      <c r="R24" s="66"/>
    </row>
    <row r="25" spans="1:19" s="7" customFormat="1" x14ac:dyDescent="0.25">
      <c r="E25" s="66"/>
      <c r="F25" s="74" t="s">
        <v>86</v>
      </c>
      <c r="G25" s="66"/>
      <c r="H25" s="66"/>
      <c r="R25" s="66"/>
    </row>
    <row r="26" spans="1:19" s="7" customFormat="1" x14ac:dyDescent="0.25">
      <c r="E26" s="66"/>
      <c r="F26" s="74"/>
      <c r="G26" s="66"/>
      <c r="H26" s="66"/>
      <c r="R26" s="66"/>
    </row>
    <row r="27" spans="1:19" s="7" customFormat="1" x14ac:dyDescent="0.25">
      <c r="E27" s="66"/>
      <c r="F27" s="74" t="s">
        <v>87</v>
      </c>
      <c r="G27" s="66">
        <v>376</v>
      </c>
      <c r="H27" s="66"/>
      <c r="R27" s="66"/>
    </row>
    <row r="28" spans="1:19" s="7" customFormat="1" x14ac:dyDescent="0.25">
      <c r="E28" s="66"/>
      <c r="F28" s="74" t="s">
        <v>88</v>
      </c>
      <c r="G28" s="66">
        <v>40</v>
      </c>
      <c r="H28" s="66"/>
      <c r="R28" s="66"/>
    </row>
    <row r="29" spans="1:19" s="7" customFormat="1" x14ac:dyDescent="0.25">
      <c r="E29" s="66"/>
      <c r="F29" s="74" t="s">
        <v>89</v>
      </c>
      <c r="G29" s="66">
        <f>SUM(G27:G28)</f>
        <v>416</v>
      </c>
      <c r="H29" s="66"/>
      <c r="R29" s="66"/>
    </row>
    <row r="30" spans="1:19" s="7" customFormat="1" x14ac:dyDescent="0.25">
      <c r="C30" s="62" t="s">
        <v>73</v>
      </c>
      <c r="D30" s="62" t="s">
        <v>84</v>
      </c>
      <c r="E30" s="66"/>
      <c r="F30" s="75" t="s">
        <v>83</v>
      </c>
      <c r="G30" s="75">
        <f>395</f>
        <v>395</v>
      </c>
      <c r="H30" s="66"/>
      <c r="R30" s="66"/>
    </row>
    <row r="31" spans="1:19" s="7" customFormat="1" x14ac:dyDescent="0.25">
      <c r="C31" s="62" t="s">
        <v>1</v>
      </c>
      <c r="D31" s="62">
        <v>4269000</v>
      </c>
      <c r="E31" s="66"/>
      <c r="F31" s="75" t="s">
        <v>70</v>
      </c>
      <c r="G31" s="75">
        <v>474</v>
      </c>
      <c r="H31" s="66">
        <f>G31/G30</f>
        <v>1.2</v>
      </c>
      <c r="R31" s="66"/>
    </row>
    <row r="32" spans="1:19" s="7" customFormat="1" x14ac:dyDescent="0.25">
      <c r="E32" s="66"/>
      <c r="F32" s="75" t="s">
        <v>71</v>
      </c>
      <c r="G32" s="75">
        <v>12000</v>
      </c>
      <c r="H32" s="66"/>
      <c r="R32" s="66"/>
    </row>
    <row r="33" spans="3:18" s="7" customFormat="1" x14ac:dyDescent="0.25">
      <c r="C33" s="63"/>
      <c r="D33" s="63"/>
      <c r="E33" s="66"/>
      <c r="F33" s="76" t="s">
        <v>72</v>
      </c>
      <c r="G33" s="76">
        <f>G30*G32</f>
        <v>4740000</v>
      </c>
      <c r="H33" s="66">
        <f>G33/D31</f>
        <v>1.1103302881236823</v>
      </c>
      <c r="R33" s="66"/>
    </row>
    <row r="34" spans="3:18" s="7" customFormat="1" x14ac:dyDescent="0.25">
      <c r="C34" s="63"/>
      <c r="D34" s="63"/>
      <c r="E34" s="66"/>
      <c r="F34" s="76" t="s">
        <v>23</v>
      </c>
      <c r="G34" s="76">
        <f>G33*90%</f>
        <v>4266000</v>
      </c>
      <c r="H34" s="66"/>
      <c r="R34" s="66"/>
    </row>
    <row r="35" spans="3:18" s="7" customFormat="1" x14ac:dyDescent="0.25">
      <c r="C35" s="63"/>
      <c r="D35" s="63"/>
      <c r="E35" s="66"/>
      <c r="F35" s="76" t="s">
        <v>24</v>
      </c>
      <c r="G35" s="76">
        <f>G33*80%</f>
        <v>3792000</v>
      </c>
      <c r="H35" s="66"/>
      <c r="R35" s="66"/>
    </row>
    <row r="36" spans="3:18" s="7" customFormat="1" x14ac:dyDescent="0.25">
      <c r="C36" s="63"/>
      <c r="D36" s="63"/>
      <c r="E36" s="66"/>
      <c r="F36" s="66"/>
      <c r="G36" s="66"/>
      <c r="H36" s="66"/>
      <c r="R36" s="66"/>
    </row>
    <row r="37" spans="3:18" s="7" customFormat="1" x14ac:dyDescent="0.25">
      <c r="C37" s="63"/>
      <c r="D37" s="63"/>
      <c r="E37" s="66"/>
      <c r="F37" s="66"/>
      <c r="G37" s="66"/>
      <c r="H37" s="66"/>
      <c r="R37" s="66"/>
    </row>
    <row r="38" spans="3:18" s="7" customFormat="1" x14ac:dyDescent="0.25">
      <c r="E38" s="66"/>
      <c r="F38" s="66"/>
      <c r="G38" s="66"/>
      <c r="H38" s="66"/>
      <c r="R38" s="66"/>
    </row>
    <row r="39" spans="3:18" s="7" customFormat="1" x14ac:dyDescent="0.25">
      <c r="E39" s="66"/>
      <c r="F39" s="66"/>
      <c r="G39" s="66"/>
      <c r="H39" s="66"/>
      <c r="R39" s="66"/>
    </row>
    <row r="40" spans="3:18" s="7" customFormat="1" x14ac:dyDescent="0.25">
      <c r="E40" s="66"/>
      <c r="F40" s="66"/>
      <c r="G40" s="66"/>
      <c r="H40" s="66"/>
      <c r="R40" s="66"/>
    </row>
    <row r="41" spans="3:18" s="7" customFormat="1" x14ac:dyDescent="0.25">
      <c r="E41" s="66"/>
      <c r="F41" s="66"/>
      <c r="G41" s="66"/>
      <c r="H41" s="66"/>
      <c r="R41" s="66"/>
    </row>
    <row r="42" spans="3:18" s="7" customFormat="1" x14ac:dyDescent="0.25">
      <c r="E42" s="66"/>
      <c r="F42" s="66"/>
      <c r="G42" s="66"/>
      <c r="H42" s="66"/>
      <c r="R42" s="6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J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J1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J12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Dep -12</vt:lpstr>
      <vt:lpstr>Dep -8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2024-03-12T05:12:56Z</dcterms:modified>
</cp:coreProperties>
</file>