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Varsha Jitendra Kumar Meerchandani-G. Sachchanand Kala Mandire- Shop No. 27 &amp; 28\"/>
    </mc:Choice>
  </mc:AlternateContent>
  <xr:revisionPtr revIDLastSave="0" documentId="13_ncr:1_{3BE263E5-DB27-4EE5-AA24-AB9DAC018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M32" i="2" l="1"/>
  <c r="M31" i="2"/>
  <c r="M30" i="2"/>
  <c r="K17" i="2" l="1"/>
  <c r="F28" i="2"/>
  <c r="C8" i="2"/>
  <c r="I13" i="2" l="1"/>
  <c r="I15" i="2" s="1"/>
  <c r="I3" i="2" l="1"/>
  <c r="K2" i="2" s="1"/>
  <c r="O8" i="2"/>
  <c r="H8" i="2"/>
  <c r="J8" i="2" s="1"/>
  <c r="K8" i="2" s="1"/>
  <c r="L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N8" i="2" l="1"/>
  <c r="G14" i="2"/>
  <c r="O11" i="2"/>
  <c r="N11" i="2"/>
  <c r="I9" i="2"/>
  <c r="M8" i="2"/>
  <c r="I10" i="2"/>
  <c r="I8" i="2"/>
  <c r="M9" i="2"/>
  <c r="M10" i="2"/>
  <c r="H14" i="2" l="1"/>
  <c r="H15" i="2" s="1"/>
  <c r="G15" i="2"/>
  <c r="M11" i="2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4" i="2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<sst xmlns="http://schemas.openxmlformats.org/spreadsheetml/2006/main" count="57" uniqueCount="45">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</sst>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1" fontId="1" fillId="0" borderId="0" xfId="0" applyNumberFormat="1" applyFont="1"/>
    <xf numFmtId="0" fontId="3" fillId="0" borderId="1" xfId="0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164" fontId="8" fillId="0" borderId="0" xfId="1" applyNumberFormat="1" applyFont="1"/>
    <xf numFmtId="3" fontId="8" fillId="0" borderId="6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164" fontId="3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9" sqref="I19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4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727</v>
      </c>
      <c r="D2" s="7" t="s">
        <v>44</v>
      </c>
      <c r="E2" s="4"/>
      <c r="F2" s="4"/>
      <c r="G2" s="25"/>
      <c r="H2" s="1" t="s">
        <v>39</v>
      </c>
      <c r="I2" s="61">
        <v>37620</v>
      </c>
      <c r="J2" s="61">
        <f>C2</f>
        <v>727</v>
      </c>
      <c r="K2" s="61">
        <f>I3</f>
        <v>3495</v>
      </c>
      <c r="L2" s="51">
        <f>J2*K2</f>
        <v>2540865</v>
      </c>
      <c r="O2" s="58" t="s">
        <v>35</v>
      </c>
      <c r="P2" s="59">
        <f>C28</f>
        <v>13082365</v>
      </c>
      <c r="R2" s="20">
        <f>P2*0.025/12</f>
        <v>27254.927083333332</v>
      </c>
      <c r="S2" s="18" t="s">
        <v>34</v>
      </c>
    </row>
    <row r="3" spans="1:19" x14ac:dyDescent="0.3">
      <c r="B3" s="24" t="s">
        <v>6</v>
      </c>
      <c r="C3" s="50">
        <v>16900</v>
      </c>
      <c r="D3" s="15"/>
      <c r="E3" s="26"/>
      <c r="F3" s="26"/>
      <c r="G3" s="15"/>
      <c r="H3" s="1" t="s">
        <v>40</v>
      </c>
      <c r="I3" s="61">
        <f>MROUND(I2/10.764,1)</f>
        <v>3495</v>
      </c>
      <c r="J3" s="61"/>
      <c r="K3" s="51"/>
      <c r="L3" s="51">
        <v>0</v>
      </c>
      <c r="O3" s="58" t="s">
        <v>35</v>
      </c>
      <c r="P3" s="59">
        <f>C28</f>
        <v>13082365</v>
      </c>
      <c r="Q3" s="7"/>
      <c r="R3" s="20">
        <f>P3*0.04/12</f>
        <v>43607.883333333339</v>
      </c>
      <c r="S3" s="60" t="s">
        <v>36</v>
      </c>
    </row>
    <row r="4" spans="1:19" x14ac:dyDescent="0.3">
      <c r="B4" s="31" t="s">
        <v>18</v>
      </c>
      <c r="C4" s="51">
        <f>ROUND((C2*C3),0)</f>
        <v>12286300</v>
      </c>
      <c r="F4" s="22"/>
      <c r="G4" s="22"/>
      <c r="I4" s="51"/>
      <c r="J4" s="61"/>
      <c r="K4" s="51"/>
      <c r="L4" s="51">
        <f>SUM(L2:L3)</f>
        <v>2540865</v>
      </c>
      <c r="O4" s="58" t="s">
        <v>35</v>
      </c>
      <c r="P4" s="59">
        <f>C28</f>
        <v>13082365</v>
      </c>
      <c r="Q4" s="7"/>
      <c r="R4" s="20">
        <f>P4*0.033/12</f>
        <v>35976.503750000003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f>C2</f>
        <v>727</v>
      </c>
      <c r="D8" s="48">
        <v>2006</v>
      </c>
      <c r="E8" s="48">
        <v>2024</v>
      </c>
      <c r="F8" s="48">
        <v>60</v>
      </c>
      <c r="G8" s="52">
        <v>1500</v>
      </c>
      <c r="H8" s="53">
        <f t="shared" ref="H8" si="0">E8-D8</f>
        <v>18</v>
      </c>
      <c r="I8" s="53">
        <f t="shared" ref="I8" si="1">F8-H8</f>
        <v>42</v>
      </c>
      <c r="J8" s="15">
        <f t="shared" ref="J8" si="2">IF(H8&gt;=5,90*H8/F8,0)</f>
        <v>27</v>
      </c>
      <c r="K8" s="53">
        <f t="shared" ref="K8" si="3">G8/100*J8</f>
        <v>405</v>
      </c>
      <c r="L8" s="53">
        <f t="shared" ref="L8" si="4">ROUND((G8-K8),0)</f>
        <v>1095</v>
      </c>
      <c r="M8" s="53">
        <f t="shared" ref="M8" si="5">O8-N8</f>
        <v>294435</v>
      </c>
      <c r="N8" s="53">
        <f t="shared" ref="N8" si="6">ROUND((L8*C8),0)</f>
        <v>796065</v>
      </c>
      <c r="O8" s="53">
        <f t="shared" ref="O8" si="7">ROUND((C8*G8),0)</f>
        <v>1090500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294435</v>
      </c>
      <c r="N11" s="53">
        <f>SUM(N8:N10)</f>
        <v>796065</v>
      </c>
      <c r="O11" s="53">
        <f>SUM(O8:O10)</f>
        <v>1090500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2" t="s">
        <v>20</v>
      </c>
      <c r="C13" s="72"/>
      <c r="D13" s="11"/>
      <c r="E13" s="11"/>
      <c r="F13" s="12"/>
      <c r="G13" s="6">
        <v>18000</v>
      </c>
      <c r="H13" s="66">
        <v>16900</v>
      </c>
      <c r="I13" s="15">
        <f>H13</f>
        <v>16900</v>
      </c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53">
        <f>L8</f>
        <v>1095</v>
      </c>
      <c r="H14" s="67">
        <f>G14</f>
        <v>1095</v>
      </c>
      <c r="I14" s="15">
        <v>1500</v>
      </c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6">
        <f>G13-G14</f>
        <v>16905</v>
      </c>
      <c r="H15" s="45">
        <f>SUM(H13:H14)</f>
        <v>17995</v>
      </c>
      <c r="I15" s="15">
        <f>SUM(I13:I14)</f>
        <v>18400</v>
      </c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>
        <f>350*4051</f>
        <v>1417850</v>
      </c>
      <c r="L17" s="27"/>
      <c r="M17" s="27"/>
      <c r="N17" s="1"/>
      <c r="O17" s="1"/>
    </row>
    <row r="18" spans="1:15" ht="22.5" customHeight="1" x14ac:dyDescent="0.3">
      <c r="B18" s="73" t="s">
        <v>15</v>
      </c>
      <c r="C18" s="74"/>
      <c r="D18" s="11"/>
      <c r="E18" s="11"/>
      <c r="F18" s="62"/>
      <c r="G18" s="12"/>
      <c r="H18" s="11"/>
      <c r="I18" s="12"/>
      <c r="J18" s="11"/>
      <c r="K18" s="12"/>
      <c r="L18" s="63"/>
      <c r="M18" s="64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ht="16.5" customHeight="1" x14ac:dyDescent="0.3">
      <c r="B20" s="24" t="s">
        <v>6</v>
      </c>
      <c r="C20" s="50">
        <v>0</v>
      </c>
      <c r="D20" s="29"/>
      <c r="E20" s="22"/>
      <c r="H20" s="1"/>
      <c r="I20" s="1"/>
      <c r="K20" s="1"/>
      <c r="M20" s="1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H21" s="1"/>
      <c r="I21" s="61"/>
      <c r="K21" s="61"/>
      <c r="M21" s="1"/>
      <c r="N21" s="1"/>
      <c r="O21" s="1"/>
    </row>
    <row r="22" spans="1:15" x14ac:dyDescent="0.3">
      <c r="B22" s="39"/>
      <c r="C22" s="19"/>
      <c r="D22" s="9"/>
      <c r="E22" s="9"/>
      <c r="H22" s="1"/>
      <c r="I22" s="61"/>
      <c r="K22" s="65"/>
      <c r="M22" s="1"/>
      <c r="N22" s="1"/>
      <c r="O22" s="1"/>
    </row>
    <row r="23" spans="1:15" x14ac:dyDescent="0.3">
      <c r="C23" s="9" t="s">
        <v>22</v>
      </c>
      <c r="D23" s="9"/>
      <c r="E23" s="9"/>
      <c r="H23" s="1"/>
      <c r="I23" s="1"/>
      <c r="K23" s="1"/>
      <c r="M23" s="1"/>
      <c r="N23" s="1"/>
      <c r="O23" s="1"/>
    </row>
    <row r="24" spans="1:15" x14ac:dyDescent="0.3">
      <c r="B24" s="2" t="s">
        <v>13</v>
      </c>
      <c r="C24" s="51">
        <f>C4</f>
        <v>12286300</v>
      </c>
      <c r="D24" s="19"/>
      <c r="E24" s="19"/>
      <c r="H24" s="1"/>
      <c r="I24" s="1"/>
      <c r="K24" s="1"/>
      <c r="M24" s="1"/>
      <c r="N24" s="1"/>
      <c r="O24" s="1"/>
    </row>
    <row r="25" spans="1:15" ht="17.25" thickBot="1" x14ac:dyDescent="0.35">
      <c r="B25" s="2" t="s">
        <v>14</v>
      </c>
      <c r="C25" s="51">
        <f>N11</f>
        <v>796065</v>
      </c>
      <c r="E25" s="19"/>
      <c r="H25" s="1"/>
      <c r="I25" s="1"/>
      <c r="K25" s="1"/>
      <c r="M25" s="1"/>
      <c r="N25" s="1"/>
      <c r="O25" s="1"/>
    </row>
    <row r="26" spans="1:15" ht="17.25" thickBot="1" x14ac:dyDescent="0.35">
      <c r="B26" s="2" t="s">
        <v>21</v>
      </c>
      <c r="C26" s="51">
        <f>C16</f>
        <v>0</v>
      </c>
      <c r="E26" s="19"/>
      <c r="F26" s="69">
        <v>446250</v>
      </c>
      <c r="K26" s="1"/>
      <c r="M26" s="1"/>
      <c r="N26" s="1"/>
      <c r="O26" s="1"/>
    </row>
    <row r="27" spans="1:15" ht="17.25" thickBot="1" x14ac:dyDescent="0.35">
      <c r="A27" s="1"/>
      <c r="B27" s="2" t="s">
        <v>12</v>
      </c>
      <c r="C27" s="51">
        <f>C21</f>
        <v>0</v>
      </c>
      <c r="E27" s="19"/>
      <c r="F27" s="70">
        <v>480675</v>
      </c>
      <c r="K27" s="1"/>
      <c r="M27" s="1"/>
      <c r="N27" s="1"/>
      <c r="O27" s="1"/>
    </row>
    <row r="28" spans="1:15" x14ac:dyDescent="0.3">
      <c r="A28" s="1"/>
      <c r="B28" s="13" t="s">
        <v>8</v>
      </c>
      <c r="C28" s="57">
        <f>C24+C25+C26+C27</f>
        <v>13082365</v>
      </c>
      <c r="E28" s="18"/>
      <c r="F28" s="61">
        <f>SUM(F26:F27)</f>
        <v>926925</v>
      </c>
      <c r="K28" s="1"/>
      <c r="M28" s="1"/>
      <c r="N28" s="1"/>
      <c r="O28" s="1"/>
    </row>
    <row r="29" spans="1:15" x14ac:dyDescent="0.3">
      <c r="A29" s="1"/>
      <c r="B29" s="13" t="s">
        <v>9</v>
      </c>
      <c r="C29" s="57">
        <f>MROUND(C28*90%,1)</f>
        <v>11774129</v>
      </c>
      <c r="E29" s="20"/>
      <c r="F29" s="1"/>
      <c r="K29" s="1"/>
      <c r="M29" s="1"/>
      <c r="N29" s="1"/>
      <c r="O29" s="1"/>
    </row>
    <row r="30" spans="1:15" x14ac:dyDescent="0.3">
      <c r="A30" s="1"/>
      <c r="B30" s="13" t="s">
        <v>10</v>
      </c>
      <c r="C30" s="57">
        <f>MROUND(C28*80%,1)</f>
        <v>10465892</v>
      </c>
      <c r="E30" s="20"/>
      <c r="F30" s="18"/>
      <c r="H30" s="32"/>
      <c r="I30" s="32"/>
      <c r="K30" s="7">
        <v>350</v>
      </c>
      <c r="L30" s="1">
        <v>3495</v>
      </c>
      <c r="M30" s="71">
        <f>K30*L30</f>
        <v>1223250</v>
      </c>
    </row>
    <row r="31" spans="1:15" x14ac:dyDescent="0.3">
      <c r="A31" s="1"/>
      <c r="B31" s="2" t="s">
        <v>24</v>
      </c>
      <c r="C31" s="51">
        <f>O11</f>
        <v>1090500</v>
      </c>
      <c r="D31" s="30"/>
      <c r="K31" s="7">
        <v>377</v>
      </c>
      <c r="L31" s="1">
        <v>3495</v>
      </c>
      <c r="M31" s="71">
        <f>K31*L31</f>
        <v>1317615</v>
      </c>
      <c r="O31" s="33"/>
    </row>
    <row r="32" spans="1:15" x14ac:dyDescent="0.3">
      <c r="A32" s="1"/>
      <c r="B32" s="13" t="s">
        <v>41</v>
      </c>
      <c r="C32" s="68">
        <f>MROUND(C31*0.85,1)</f>
        <v>926925</v>
      </c>
      <c r="M32" s="71">
        <f>SUM(M30:M31)</f>
        <v>2540865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2024-03-11T07:10:54Z</dcterms:modified>
</cp:coreProperties>
</file>