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1" r:id="rId5"/>
    <sheet name="Sheet2" sheetId="42" r:id="rId6"/>
    <sheet name="Sheet4" sheetId="44" r:id="rId7"/>
    <sheet name="MB" sheetId="43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3"/>
  <c r="M14" i="43"/>
  <c r="J22"/>
  <c r="J21"/>
  <c r="J20"/>
  <c r="J19"/>
  <c r="J18"/>
  <c r="J17"/>
  <c r="J16"/>
  <c r="J15"/>
  <c r="J14"/>
  <c r="J9"/>
  <c r="J6"/>
  <c r="J7"/>
  <c r="J8"/>
  <c r="J10"/>
  <c r="J11"/>
  <c r="J5"/>
  <c r="P15" i="4"/>
  <c r="Q15" s="1"/>
  <c r="B15" s="1"/>
  <c r="C15" s="1"/>
  <c r="J15"/>
  <c r="I15"/>
  <c r="E15"/>
  <c r="F15" s="1"/>
  <c r="A15"/>
  <c r="P14"/>
  <c r="Q14" s="1"/>
  <c r="B14" s="1"/>
  <c r="C14" s="1"/>
  <c r="J14"/>
  <c r="I14"/>
  <c r="E14"/>
  <c r="F14" s="1"/>
  <c r="A14"/>
  <c r="P13"/>
  <c r="Q13" s="1"/>
  <c r="B13" s="1"/>
  <c r="C13" s="1"/>
  <c r="J13"/>
  <c r="I13"/>
  <c r="E13"/>
  <c r="A13"/>
  <c r="P12"/>
  <c r="Q12" s="1"/>
  <c r="B12" s="1"/>
  <c r="C12" s="1"/>
  <c r="J12"/>
  <c r="I12"/>
  <c r="E12"/>
  <c r="F12" s="1"/>
  <c r="A12"/>
  <c r="P11"/>
  <c r="Q11" s="1"/>
  <c r="B11" s="1"/>
  <c r="C11" s="1"/>
  <c r="J11"/>
  <c r="I11"/>
  <c r="E11"/>
  <c r="F11" s="1"/>
  <c r="A11"/>
  <c r="P10"/>
  <c r="Q10" s="1"/>
  <c r="B10" s="1"/>
  <c r="C10" s="1"/>
  <c r="J10"/>
  <c r="I10"/>
  <c r="E10"/>
  <c r="F10" s="1"/>
  <c r="A10"/>
  <c r="P9"/>
  <c r="Q9" s="1"/>
  <c r="B9" s="1"/>
  <c r="C9" s="1"/>
  <c r="J9"/>
  <c r="I9"/>
  <c r="E9"/>
  <c r="A9"/>
  <c r="P8"/>
  <c r="Q8" s="1"/>
  <c r="B8" s="1"/>
  <c r="C8" s="1"/>
  <c r="J8"/>
  <c r="I8"/>
  <c r="E8"/>
  <c r="F8" s="1"/>
  <c r="A8"/>
  <c r="P7"/>
  <c r="Q7" s="1"/>
  <c r="B7" s="1"/>
  <c r="C7" s="1"/>
  <c r="J7"/>
  <c r="I7"/>
  <c r="E7"/>
  <c r="F7" s="1"/>
  <c r="A7"/>
  <c r="P6"/>
  <c r="Q6" s="1"/>
  <c r="B6" s="1"/>
  <c r="C6" s="1"/>
  <c r="J6"/>
  <c r="I6"/>
  <c r="E6"/>
  <c r="F6" s="1"/>
  <c r="A6"/>
  <c r="P5"/>
  <c r="Q5" s="1"/>
  <c r="B5" s="1"/>
  <c r="C5" s="1"/>
  <c r="J5"/>
  <c r="I5"/>
  <c r="E5"/>
  <c r="A5"/>
  <c r="P4"/>
  <c r="B4" s="1"/>
  <c r="C4" s="1"/>
  <c r="J4"/>
  <c r="I4"/>
  <c r="E4"/>
  <c r="F4" s="1"/>
  <c r="A4"/>
  <c r="P3"/>
  <c r="Q3" s="1"/>
  <c r="B3" s="1"/>
  <c r="C3" s="1"/>
  <c r="J3"/>
  <c r="I3"/>
  <c r="E3"/>
  <c r="A3"/>
  <c r="P2"/>
  <c r="Q2" s="1"/>
  <c r="B2" s="1"/>
  <c r="C2" s="1"/>
  <c r="J2"/>
  <c r="I2"/>
  <c r="E2"/>
  <c r="A2"/>
  <c r="F3" l="1"/>
  <c r="F2"/>
  <c r="G5"/>
  <c r="D5"/>
  <c r="G9"/>
  <c r="D9"/>
  <c r="G4"/>
  <c r="D4"/>
  <c r="G8"/>
  <c r="D8"/>
  <c r="H8" s="1"/>
  <c r="G12"/>
  <c r="D12"/>
  <c r="G3"/>
  <c r="D3"/>
  <c r="H3" s="1"/>
  <c r="G7"/>
  <c r="D7"/>
  <c r="G11"/>
  <c r="D11"/>
  <c r="H11" s="1"/>
  <c r="G15"/>
  <c r="D15"/>
  <c r="G2"/>
  <c r="D2"/>
  <c r="G6"/>
  <c r="D6"/>
  <c r="G10"/>
  <c r="D10"/>
  <c r="G14"/>
  <c r="D14"/>
  <c r="F5"/>
  <c r="F9"/>
  <c r="F13"/>
  <c r="G13"/>
  <c r="D13"/>
  <c r="H2"/>
  <c r="H4"/>
  <c r="H5"/>
  <c r="H6"/>
  <c r="H7"/>
  <c r="H9"/>
  <c r="H10"/>
  <c r="H12"/>
  <c r="H13"/>
  <c r="H14"/>
  <c r="H15"/>
  <c r="F50" i="43" l="1"/>
  <c r="E47"/>
  <c r="D33" i="23" l="1"/>
  <c r="C17" i="25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E10" s="1"/>
  <c r="C18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J17"/>
  <c r="I17"/>
  <c r="E17"/>
  <c r="A17"/>
  <c r="Q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 l="1"/>
  <c r="H16" s="1"/>
  <c r="D18"/>
  <c r="H18" s="1"/>
  <c r="D17"/>
  <c r="H17" s="1"/>
  <c r="J12" i="43"/>
</calcChain>
</file>

<file path=xl/sharedStrings.xml><?xml version="1.0" encoding="utf-8"?>
<sst xmlns="http://schemas.openxmlformats.org/spreadsheetml/2006/main" count="137" uniqueCount="105">
  <si>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</si>
  <si>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</si>
  <si>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</si>
  <si>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</si>
  <si>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</si>
  <si>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</si>
  <si>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</si>
  <si>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</si>
  <si>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</si>
  <si>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</si>
  <si>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</si>
  <si>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</si>
  <si>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</si>
  <si>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</si>
  <si>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</si>
  <si>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</si>
  <si>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</si>
  <si>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</si>
  <si>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</si>
  <si>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</si>
  <si>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</si>
  <si>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</si>
  <si>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</si>
  <si>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</si>
  <si>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</si>
  <si>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</si>
  <si>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</si>
  <si>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</si>
  <si>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</si>
  <si>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</si>
  <si>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</si>
  <si>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</si>
  <si>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</si>
  <si>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</si>
  <si>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</si>
  <si>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</si>
  <si>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</si>
  <si>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</si>
  <si>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</si>
  <si>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</si>
  <si>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</si>
  <si>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</si>
  <si>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</si>
  <si>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</si>
  <si>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</si>
  <si>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</si>
  <si>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</si>
  <si>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</si>
  <si>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</si>
  <si>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</si>
  <si>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</si>
  <si>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</si>
  <si>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</si>
  <si>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</si>
  <si>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</si>
  <si>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</si>
  <si>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</si>
  <si>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</si>
  <si>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</si>
  <si>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</si>
  <si>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</si>
  <si>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</si>
  <si>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</si>
  <si>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</si>
  <si>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</si>
  <si>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</si>
  <si>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</si>
  <si>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</si>
  <si>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</si>
  <si>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</si>
  <si>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</si>
  <si>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</si>
  <si>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</si>
  <si>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</si>
  <si>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</si>
  <si>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</si>
  <si>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</si>
  <si>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</si>
  <si>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</si>
  <si>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</si>
  <si>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</si>
  <si>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</si>
  <si>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</si>
  <si>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</si>
  <si>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</si>
  <si>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</si>
  <si>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</si>
  <si>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</si>
  <si>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</si>
  <si>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</si>
  <si>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</si>
  <si>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</si>
  <si>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</si>
  <si>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</si>
  <si>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</si>
  <si>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</si>
  <si>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</si>
  <si>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</si>
  <si>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 xml:space="preserve">Carpet Area as per Plan </t>
  </si>
  <si>
    <t>Ground Floor</t>
  </si>
  <si>
    <t>Stilt Floor</t>
  </si>
  <si>
    <t>First Floor</t>
  </si>
  <si>
    <t>Open Space</t>
  </si>
  <si>
    <t>Front Space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</si>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</sst>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0" fontId="17" fillId="0" borderId="0" xfId="0" applyFont="1"/>
    <xf numFmtId="1" fontId="17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391990</xdr:colOff>
      <xdr:row>0</xdr:row>
      <xdr:rowOff>85725</xdr:rowOff>
    </xdr:from>
    <xdr:to>
      <xdr:col>9</xdr:col>
      <xdr:colOff>197826</xdr:colOff>
      <xdr:row>19</xdr:row>
      <xdr:rowOff>29308</xdr:rowOff>
    </xdr:to>
    <xdr:pic>
      <xdr:nvPicPr>
        <xdr:cNvPr id="5121" name="Picture 1" descr="WhatsApp Image 2023-06-26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1990" y="85725"/>
          <a:ext cx="5279048" cy="356308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210910</xdr:colOff>
      <xdr:row>1</xdr:row>
      <xdr:rowOff>78922</xdr:rowOff>
    </xdr:from>
    <xdr:to>
      <xdr:col>15</xdr:col>
      <xdr:colOff>435429</xdr:colOff>
      <xdr:row>35</xdr:row>
      <xdr:rowOff>143986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304" r="1331" b="5544"/>
        <a:stretch>
          <a:fillRect/>
        </a:stretch>
      </xdr:blipFill>
      <xdr:spPr bwMode="auto">
        <a:xfrm>
          <a:off x="210910" y="269422"/>
          <a:ext cx="9409340" cy="6542064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15</xdr:row>
      <xdr:rowOff>152400</xdr:rowOff>
    </xdr:from>
    <xdr:to>
      <xdr:col>11</xdr:col>
      <xdr:colOff>457200</xdr:colOff>
      <xdr:row>39</xdr:row>
      <xdr:rowOff>152400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304" r="1830" b="5544"/>
        <a:stretch>
          <a:fillRect/>
        </a:stretch>
      </xdr:blipFill>
      <xdr:spPr bwMode="auto">
        <a:xfrm>
          <a:off x="990600" y="3009900"/>
          <a:ext cx="6172200" cy="4572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D11" sqref="D11"/>
    </sheetView>
  </sheetViews>
  <sheetFormatPr defaultRowHeight="15"/>
  <cols>
    <col min="1" max="1" width="10.5703125" customWidth="1"/>
    <col min="2" max="2" width="42.42578125" bestFit="1" customWidth="1"/>
    <col min="3" max="3" width="16.5703125" customWidth="1"/>
    <col min="4" max="4" width="14.5703125" customWidth="1"/>
    <col min="5" max="5" width="14.71093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68395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66360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66360</v>
      </c>
      <c r="D5" s="57" t="s">
        <v>61</v>
      </c>
      <c r="E5" s="58">
        <f>ROUND(C5/10.764,0)</f>
        <v>6165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51500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14860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14860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v>66360</v>
      </c>
      <c r="D10" s="57" t="s">
        <v>61</v>
      </c>
      <c r="E10" s="58">
        <f>ROUND(C10/10.764,0)</f>
        <v>6165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1030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C16*2000</f>
        <v>2060000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61">
        <f>C16*E10</f>
        <v>6349950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tabSelected="1" zoomScale="85" zoomScaleNormal="85" workbookViewId="0">
      <selection activeCell="A28" sqref="A28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6"/>
      <c r="G1" s="76"/>
    </row>
    <row r="2" spans="1:11">
      <c r="A2" s="15"/>
      <c r="D2" s="17"/>
      <c r="F2" s="76"/>
      <c r="G2" s="76"/>
    </row>
    <row r="3" spans="1:11">
      <c r="A3" s="15" t="s">
        <v>13</v>
      </c>
      <c r="B3" s="19"/>
      <c r="C3" s="20">
        <v>9000</v>
      </c>
      <c r="D3" s="21" t="s">
        <v>104</v>
      </c>
      <c r="F3" s="76"/>
      <c r="G3" s="76"/>
      <c r="H3" s="18"/>
    </row>
    <row r="4" spans="1:11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11" ht="16.5">
      <c r="A5" s="15" t="s">
        <v>15</v>
      </c>
      <c r="B5" s="19"/>
      <c r="C5" s="20">
        <f>C3-C4</f>
        <v>7000</v>
      </c>
      <c r="D5" s="23"/>
      <c r="F5" s="76"/>
      <c r="G5" s="76"/>
      <c r="H5" s="71"/>
    </row>
    <row r="6" spans="1:11">
      <c r="A6" s="15" t="s">
        <v>16</v>
      </c>
      <c r="B6" s="19"/>
      <c r="C6" s="20">
        <f>C4</f>
        <v>2000</v>
      </c>
      <c r="D6" s="23"/>
      <c r="F6" s="76"/>
      <c r="G6" s="76"/>
    </row>
    <row r="7" spans="1:11">
      <c r="A7" s="15" t="s">
        <v>17</v>
      </c>
      <c r="B7" s="24"/>
      <c r="C7" s="25">
        <v>0</v>
      </c>
      <c r="D7" s="25"/>
      <c r="F7" s="76"/>
      <c r="G7" s="76"/>
    </row>
    <row r="8" spans="1:11">
      <c r="A8" s="15" t="s">
        <v>18</v>
      </c>
      <c r="B8" s="24"/>
      <c r="C8" s="25">
        <v>0</v>
      </c>
      <c r="D8" s="25"/>
      <c r="F8" s="76"/>
      <c r="G8" s="76"/>
    </row>
    <row r="9" spans="1:11">
      <c r="A9" s="15" t="s">
        <v>19</v>
      </c>
      <c r="B9" s="24"/>
      <c r="C9" s="25">
        <v>60</v>
      </c>
      <c r="D9" s="25"/>
      <c r="F9" s="116"/>
      <c r="G9" s="76"/>
    </row>
    <row r="10" spans="1:11" ht="30">
      <c r="A10" s="22" t="s">
        <v>20</v>
      </c>
      <c r="B10" s="24"/>
      <c r="C10" s="25">
        <f>90*C7/C9</f>
        <v>0</v>
      </c>
      <c r="D10" s="25"/>
      <c r="F10" s="116"/>
      <c r="G10" s="76"/>
    </row>
    <row r="11" spans="1:11">
      <c r="A11" s="15"/>
      <c r="B11" s="26"/>
      <c r="C11" s="27">
        <f>C10%</f>
        <v>0</v>
      </c>
      <c r="D11" s="27"/>
      <c r="F11" s="117"/>
      <c r="G11" s="117"/>
    </row>
    <row r="12" spans="1:11">
      <c r="A12" s="15" t="s">
        <v>21</v>
      </c>
      <c r="B12" s="19"/>
      <c r="C12" s="20">
        <f>C6*C11</f>
        <v>0</v>
      </c>
      <c r="D12" s="23"/>
      <c r="F12" s="117"/>
    </row>
    <row r="13" spans="1:11">
      <c r="A13" s="15" t="s">
        <v>22</v>
      </c>
      <c r="B13" s="19"/>
      <c r="C13" s="20">
        <f>C6-C12</f>
        <v>2000</v>
      </c>
      <c r="D13" s="23"/>
      <c r="F13" s="76"/>
      <c r="K13" s="73"/>
    </row>
    <row r="14" spans="1:11">
      <c r="A14" s="15" t="s">
        <v>15</v>
      </c>
      <c r="B14" s="19"/>
      <c r="C14" s="20">
        <f>C5</f>
        <v>7000</v>
      </c>
      <c r="D14" s="23"/>
      <c r="F14" s="76"/>
      <c r="K14" s="73"/>
    </row>
    <row r="15" spans="1:11">
      <c r="B15" s="19"/>
      <c r="C15" s="20"/>
      <c r="D15" s="23"/>
      <c r="F15" s="76"/>
      <c r="K15" s="73"/>
    </row>
    <row r="16" spans="1:11">
      <c r="A16" s="28" t="s">
        <v>23</v>
      </c>
      <c r="B16" s="29"/>
      <c r="C16" s="21">
        <f>C14+C13</f>
        <v>9000</v>
      </c>
      <c r="D16" s="21"/>
      <c r="E16" s="61"/>
      <c r="F16" s="76"/>
      <c r="K16" s="73"/>
    </row>
    <row r="17" spans="1:11">
      <c r="B17" s="24"/>
      <c r="C17" s="25"/>
      <c r="D17" s="25"/>
      <c r="F17" s="76"/>
      <c r="K17" s="73"/>
    </row>
    <row r="18" spans="1:11" ht="16.5">
      <c r="A18" s="28" t="s">
        <v>94</v>
      </c>
      <c r="B18" s="7"/>
      <c r="C18" s="74">
        <v>1030</v>
      </c>
      <c r="D18" s="74"/>
      <c r="E18" s="75"/>
      <c r="F18" s="76"/>
      <c r="K18" s="73"/>
    </row>
    <row r="19" spans="1:11">
      <c r="A19" s="15"/>
      <c r="B19" s="6"/>
      <c r="C19" s="30">
        <f>C18*C16</f>
        <v>9270000</v>
      </c>
      <c r="D19" s="76" t="s">
        <v>68</v>
      </c>
      <c r="E19" s="30"/>
      <c r="F19" s="76"/>
      <c r="I19">
        <v>919</v>
      </c>
      <c r="K19" s="73"/>
    </row>
    <row r="20" spans="1:11">
      <c r="A20" s="15"/>
      <c r="B20" s="61">
        <f>C20*0.75</f>
        <v>6604875</v>
      </c>
      <c r="C20" s="31">
        <f>C19*95%</f>
        <v>8806500</v>
      </c>
      <c r="D20" s="76" t="s">
        <v>24</v>
      </c>
      <c r="E20" s="31"/>
      <c r="F20" s="76"/>
      <c r="I20">
        <v>111</v>
      </c>
      <c r="K20" s="73"/>
    </row>
    <row r="21" spans="1:11">
      <c r="A21" s="15"/>
      <c r="C21" s="31">
        <f>C19*80%</f>
        <v>7416000</v>
      </c>
      <c r="D21" s="76" t="s">
        <v>25</v>
      </c>
      <c r="E21" s="31"/>
      <c r="F21" s="76"/>
      <c r="G21" s="76"/>
      <c r="I21">
        <f>I19+I20</f>
        <v>1030</v>
      </c>
    </row>
    <row r="22" spans="1:11">
      <c r="A22" s="15"/>
      <c r="F22" s="76"/>
      <c r="G22" s="76"/>
    </row>
    <row r="23" spans="1:11">
      <c r="A23" s="32" t="s">
        <v>26</v>
      </c>
      <c r="B23" s="33"/>
      <c r="C23" s="34">
        <f>C4*C18</f>
        <v>2060000</v>
      </c>
      <c r="D23" s="34">
        <f>D4*D18</f>
        <v>0</v>
      </c>
    </row>
    <row r="24" spans="1:11">
      <c r="A24" s="15" t="s">
        <v>27</v>
      </c>
    </row>
    <row r="25" spans="1:11">
      <c r="A25" s="35" t="s">
        <v>28</v>
      </c>
      <c r="B25" s="16"/>
      <c r="C25" s="31">
        <f>C19*0.025/12</f>
        <v>19312.5</v>
      </c>
      <c r="D25" s="31"/>
    </row>
    <row r="26" spans="1:11">
      <c r="C26" s="31"/>
      <c r="D26" s="31"/>
    </row>
    <row r="27" spans="1:11">
      <c r="C27" s="31"/>
      <c r="D27" s="31"/>
    </row>
    <row r="28" spans="1:11">
      <c r="C28"/>
      <c r="D28"/>
    </row>
    <row r="29" spans="1:11">
      <c r="C29"/>
      <c r="D29"/>
    </row>
    <row r="30" spans="1:11">
      <c r="C30"/>
      <c r="D30"/>
    </row>
    <row r="31" spans="1:11">
      <c r="C31"/>
      <c r="D31"/>
    </row>
    <row r="32" spans="1:11">
      <c r="C32"/>
      <c r="D32"/>
    </row>
    <row r="33" spans="1:4">
      <c r="C33">
        <v>27.5</v>
      </c>
      <c r="D33" s="116">
        <f>C33*10.764</f>
        <v>296.01</v>
      </c>
    </row>
    <row r="34" spans="1:4">
      <c r="C34"/>
      <c r="D34"/>
    </row>
    <row r="35" spans="1:4">
      <c r="C35"/>
      <c r="D35"/>
    </row>
    <row r="36" spans="1:4">
      <c r="C36"/>
      <c r="D36" s="11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H4" sqref="H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1017.3611111111113</v>
      </c>
      <c r="C2" s="4">
        <f t="shared" ref="C2:D15" si="2">B2*1.2</f>
        <v>1220.8333333333335</v>
      </c>
      <c r="D2" s="4">
        <f t="shared" si="2"/>
        <v>1465.0000000000002</v>
      </c>
      <c r="E2" s="5">
        <f t="shared" ref="E2:E15" si="3">R2</f>
        <v>11000000</v>
      </c>
      <c r="F2" s="4">
        <f t="shared" ref="F2:F15" si="4">ROUND((E2/B2),0)</f>
        <v>10812</v>
      </c>
      <c r="G2" s="4">
        <f t="shared" ref="G2:G15" si="5">ROUND((E2/C2),0)</f>
        <v>9010</v>
      </c>
      <c r="H2" s="4">
        <f t="shared" ref="H2:H15" si="6">ROUND((E2/D2),0)</f>
        <v>7509</v>
      </c>
      <c r="I2" s="4">
        <f t="shared" ref="I2:J15" si="7">T2</f>
        <v>0</v>
      </c>
      <c r="J2" s="4">
        <f t="shared" si="7"/>
        <v>0</v>
      </c>
      <c r="K2" s="73"/>
      <c r="L2" s="73"/>
      <c r="M2" s="73"/>
      <c r="N2" s="73"/>
      <c r="O2" s="73">
        <v>1465</v>
      </c>
      <c r="P2" s="73">
        <f t="shared" ref="P2:Q15" si="8">O2/1.2</f>
        <v>1220.8333333333335</v>
      </c>
      <c r="Q2" s="73">
        <f t="shared" si="8"/>
        <v>1017.3611111111113</v>
      </c>
      <c r="R2" s="2">
        <v>11000000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750</v>
      </c>
      <c r="C3" s="4">
        <f t="shared" si="2"/>
        <v>900</v>
      </c>
      <c r="D3" s="4">
        <f t="shared" si="2"/>
        <v>1080</v>
      </c>
      <c r="E3" s="5">
        <f t="shared" si="3"/>
        <v>7500000</v>
      </c>
      <c r="F3" s="4">
        <f t="shared" si="4"/>
        <v>10000</v>
      </c>
      <c r="G3" s="4">
        <f t="shared" si="5"/>
        <v>8333</v>
      </c>
      <c r="H3" s="4">
        <f t="shared" si="6"/>
        <v>6944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1080</v>
      </c>
      <c r="P3" s="73">
        <f t="shared" si="8"/>
        <v>900</v>
      </c>
      <c r="Q3" s="73">
        <f t="shared" si="8"/>
        <v>750</v>
      </c>
      <c r="R3" s="2">
        <v>7500000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2200</v>
      </c>
      <c r="C4" s="4">
        <f t="shared" si="2"/>
        <v>2640</v>
      </c>
      <c r="D4" s="4">
        <f t="shared" si="2"/>
        <v>3168</v>
      </c>
      <c r="E4" s="5">
        <f t="shared" si="3"/>
        <v>21000000</v>
      </c>
      <c r="F4" s="4">
        <f t="shared" si="4"/>
        <v>9545</v>
      </c>
      <c r="G4" s="4">
        <f t="shared" si="5"/>
        <v>7955</v>
      </c>
      <c r="H4" s="4">
        <f t="shared" si="6"/>
        <v>6629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f t="shared" si="8"/>
        <v>0</v>
      </c>
      <c r="Q4" s="73">
        <v>2200</v>
      </c>
      <c r="R4" s="2">
        <v>21000000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 t="shared" ref="P7:P12" si="9">O7/1.2</f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si="9"/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 t="shared" si="9"/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 t="shared" si="9"/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 t="shared" si="9"/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7"/>
        <v>0</v>
      </c>
      <c r="K12" s="73"/>
      <c r="L12" s="73"/>
      <c r="M12" s="73"/>
      <c r="N12" s="73"/>
      <c r="O12" s="73">
        <v>0</v>
      </c>
      <c r="P12" s="73">
        <f t="shared" si="9"/>
        <v>0</v>
      </c>
      <c r="Q12" s="73">
        <f t="shared" si="8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7"/>
        <v>0</v>
      </c>
      <c r="K13" s="73"/>
      <c r="L13" s="73"/>
      <c r="M13" s="73"/>
      <c r="N13" s="73"/>
      <c r="O13" s="73">
        <v>0</v>
      </c>
      <c r="P13" s="73">
        <f>O13/1.2</f>
        <v>0</v>
      </c>
      <c r="Q13" s="73">
        <f t="shared" si="8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7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8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7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8"/>
        <v>0</v>
      </c>
      <c r="R15" s="2">
        <v>0</v>
      </c>
      <c r="S15" s="2"/>
    </row>
    <row r="16" spans="1:35">
      <c r="A16" s="4">
        <f t="shared" ref="A16:A19" si="10">N16</f>
        <v>0</v>
      </c>
      <c r="B16" s="4">
        <f t="shared" ref="B16:B19" si="11">Q16</f>
        <v>1041.6666666666667</v>
      </c>
      <c r="C16" s="4">
        <f t="shared" ref="C16:C19" si="12">B16*1.2</f>
        <v>1250</v>
      </c>
      <c r="D16" s="4">
        <f t="shared" ref="D16:D19" si="13">C16*1.2</f>
        <v>1500</v>
      </c>
      <c r="E16" s="5">
        <f t="shared" ref="E16:E19" si="14">R16</f>
        <v>5700000</v>
      </c>
      <c r="F16" s="4">
        <f t="shared" ref="F16:F19" si="15">ROUND((E16/B16),0)</f>
        <v>5472</v>
      </c>
      <c r="G16" s="4">
        <f t="shared" ref="G16:G19" si="16">ROUND((E16/C16),0)</f>
        <v>4560</v>
      </c>
      <c r="H16" s="4">
        <f t="shared" ref="H16:H19" si="17">ROUND((E16/D16),0)</f>
        <v>3800</v>
      </c>
      <c r="I16" s="4">
        <f t="shared" ref="I16:J19" si="18">T16</f>
        <v>0</v>
      </c>
      <c r="J16" s="4">
        <f t="shared" si="18"/>
        <v>0</v>
      </c>
      <c r="P16">
        <v>1250</v>
      </c>
      <c r="Q16">
        <f t="shared" ref="Q16:Q18" si="19">P16/1.2</f>
        <v>1041.6666666666667</v>
      </c>
      <c r="R16" s="2">
        <v>5700000</v>
      </c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763.88888888888903</v>
      </c>
      <c r="C18" s="4">
        <f t="shared" si="12"/>
        <v>916.66666666666686</v>
      </c>
      <c r="D18" s="4">
        <f t="shared" si="13"/>
        <v>1100.0000000000002</v>
      </c>
      <c r="E18" s="5">
        <f t="shared" si="14"/>
        <v>6500000</v>
      </c>
      <c r="F18" s="4">
        <f t="shared" si="15"/>
        <v>8509</v>
      </c>
      <c r="G18" s="4">
        <f t="shared" si="16"/>
        <v>7091</v>
      </c>
      <c r="H18" s="4">
        <f t="shared" si="17"/>
        <v>5909</v>
      </c>
      <c r="I18" s="4">
        <f t="shared" si="18"/>
        <v>0</v>
      </c>
      <c r="J18" s="4">
        <f t="shared" si="18"/>
        <v>0</v>
      </c>
      <c r="O18">
        <v>1100</v>
      </c>
      <c r="P18">
        <f>O18/1.2</f>
        <v>916.66666666666674</v>
      </c>
      <c r="Q18">
        <f t="shared" si="19"/>
        <v>763.88888888888903</v>
      </c>
      <c r="R18" s="2">
        <v>6500000</v>
      </c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J15" sqref="J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G23" sqref="G2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5:M50"/>
  <sheetViews>
    <sheetView topLeftCell="A4" workbookViewId="0">
      <selection activeCell="M14" sqref="M14"/>
    </sheetView>
  </sheetViews>
  <sheetFormatPr defaultRowHeight="15"/>
  <sheetData>
    <row r="5" spans="2:13">
      <c r="F5" s="73" t="s">
        <v>99</v>
      </c>
      <c r="H5">
        <v>15</v>
      </c>
      <c r="I5">
        <v>13.4</v>
      </c>
      <c r="J5">
        <f>H5*I5</f>
        <v>201</v>
      </c>
    </row>
    <row r="6" spans="2:13">
      <c r="H6" s="73">
        <v>25.1</v>
      </c>
      <c r="I6" s="73">
        <v>13.6</v>
      </c>
      <c r="J6" s="73">
        <f t="shared" ref="J6:J11" si="0">H6*I6</f>
        <v>341.36</v>
      </c>
    </row>
    <row r="7" spans="2:13">
      <c r="H7" s="73">
        <v>6.1</v>
      </c>
      <c r="I7" s="73">
        <v>4.0999999999999996</v>
      </c>
      <c r="J7" s="73">
        <f t="shared" si="0"/>
        <v>25.009999999999998</v>
      </c>
    </row>
    <row r="8" spans="2:13">
      <c r="H8" s="73">
        <v>9.9</v>
      </c>
      <c r="I8" s="73">
        <v>9.1</v>
      </c>
      <c r="J8" s="73">
        <f t="shared" si="0"/>
        <v>90.09</v>
      </c>
    </row>
    <row r="9" spans="2:13">
      <c r="B9" t="s">
        <v>97</v>
      </c>
      <c r="H9" s="73"/>
      <c r="I9" s="73"/>
      <c r="J9" s="73">
        <f>SUM(J5:J8)</f>
        <v>657.46</v>
      </c>
      <c r="M9">
        <v>657.46</v>
      </c>
    </row>
    <row r="10" spans="2:13">
      <c r="F10" s="73" t="s">
        <v>100</v>
      </c>
      <c r="H10" s="73">
        <v>14.1</v>
      </c>
      <c r="I10" s="73">
        <v>10.6</v>
      </c>
      <c r="J10" s="73">
        <f t="shared" si="0"/>
        <v>149.45999999999998</v>
      </c>
      <c r="M10">
        <v>117.02</v>
      </c>
    </row>
    <row r="11" spans="2:13">
      <c r="H11" s="73">
        <v>5.3</v>
      </c>
      <c r="I11" s="73">
        <v>5.2</v>
      </c>
      <c r="J11" s="73">
        <f t="shared" si="0"/>
        <v>27.56</v>
      </c>
      <c r="M11" s="73">
        <v>345.49</v>
      </c>
    </row>
    <row r="12" spans="2:13">
      <c r="H12" s="73"/>
      <c r="I12" s="73"/>
      <c r="J12" s="73">
        <f ca="1">SUM(J10:J12)</f>
        <v>177.01999999999998</v>
      </c>
      <c r="M12">
        <v>486.72</v>
      </c>
    </row>
    <row r="13" spans="2:13">
      <c r="M13" s="73">
        <v>34.32</v>
      </c>
    </row>
    <row r="14" spans="2:13">
      <c r="F14" s="73" t="s">
        <v>101</v>
      </c>
      <c r="H14" s="73">
        <v>10.5</v>
      </c>
      <c r="I14" s="73">
        <v>15.6</v>
      </c>
      <c r="J14" s="73">
        <f t="shared" ref="J14:J17" si="1">H14*I14</f>
        <v>163.79999999999998</v>
      </c>
      <c r="M14">
        <f>SUM(M9:M13)</f>
        <v>1641.01</v>
      </c>
    </row>
    <row r="15" spans="2:13">
      <c r="H15" s="73">
        <v>12.2</v>
      </c>
      <c r="I15" s="73">
        <v>10.6</v>
      </c>
      <c r="J15" s="73">
        <f t="shared" si="1"/>
        <v>129.32</v>
      </c>
    </row>
    <row r="16" spans="2:13">
      <c r="H16" s="73">
        <v>5.5</v>
      </c>
      <c r="I16" s="73">
        <v>5.3</v>
      </c>
      <c r="J16" s="73">
        <f t="shared" si="1"/>
        <v>29.15</v>
      </c>
    </row>
    <row r="17" spans="4:10">
      <c r="H17">
        <v>5.4</v>
      </c>
      <c r="I17">
        <v>4.3</v>
      </c>
      <c r="J17">
        <f t="shared" si="1"/>
        <v>23.22</v>
      </c>
    </row>
    <row r="18" spans="4:10">
      <c r="J18">
        <f>SUM(J14:J17)</f>
        <v>345.49</v>
      </c>
    </row>
    <row r="19" spans="4:10">
      <c r="F19" s="73" t="s">
        <v>102</v>
      </c>
      <c r="H19" s="73">
        <v>26.4</v>
      </c>
      <c r="I19" s="73">
        <v>13.6</v>
      </c>
      <c r="J19" s="73">
        <f t="shared" ref="J19:J20" si="2">H19*I19</f>
        <v>359.03999999999996</v>
      </c>
    </row>
    <row r="20" spans="4:10">
      <c r="F20" s="73" t="s">
        <v>103</v>
      </c>
      <c r="H20" s="73">
        <v>13.3</v>
      </c>
      <c r="I20" s="73">
        <v>9.6</v>
      </c>
      <c r="J20" s="73">
        <f t="shared" si="2"/>
        <v>127.68</v>
      </c>
    </row>
    <row r="21" spans="4:10">
      <c r="J21">
        <f>SUM(J19:J20)</f>
        <v>486.71999999999997</v>
      </c>
    </row>
    <row r="22" spans="4:10">
      <c r="F22" s="73" t="s">
        <v>69</v>
      </c>
      <c r="H22" s="73">
        <v>10.4</v>
      </c>
      <c r="I22" s="73">
        <v>3.3</v>
      </c>
      <c r="J22" s="73">
        <f t="shared" ref="J22" si="3">H22*I22</f>
        <v>34.32</v>
      </c>
    </row>
    <row r="29" spans="4:10">
      <c r="D29" t="s">
        <v>98</v>
      </c>
    </row>
    <row r="30" spans="4:10">
      <c r="D30" s="118"/>
      <c r="E30" s="118"/>
      <c r="F30" s="118"/>
      <c r="G30" s="118"/>
      <c r="H30" s="118"/>
    </row>
    <row r="31" spans="4:10">
      <c r="D31" s="118"/>
      <c r="E31" s="118"/>
      <c r="F31" s="118"/>
      <c r="G31" s="118"/>
      <c r="H31" s="118"/>
    </row>
    <row r="32" spans="4:10">
      <c r="D32" s="118"/>
      <c r="E32" s="118"/>
      <c r="F32" s="118"/>
      <c r="G32" s="118"/>
      <c r="H32" s="118"/>
    </row>
    <row r="33" spans="4:8">
      <c r="D33" s="118"/>
      <c r="E33" s="118"/>
      <c r="F33" s="118"/>
      <c r="G33" s="118"/>
      <c r="H33" s="118"/>
    </row>
    <row r="34" spans="4:8">
      <c r="D34" s="118"/>
      <c r="E34" s="118"/>
      <c r="F34" s="118"/>
      <c r="G34" s="118"/>
      <c r="H34" s="118"/>
    </row>
    <row r="35" spans="4:8">
      <c r="D35" s="118"/>
      <c r="E35" s="118"/>
      <c r="F35" s="118"/>
      <c r="G35" s="118"/>
      <c r="H35" s="118"/>
    </row>
    <row r="36" spans="4:8">
      <c r="D36" s="118"/>
      <c r="E36" s="118"/>
      <c r="F36" s="118"/>
      <c r="G36" s="118"/>
      <c r="H36" s="118"/>
    </row>
    <row r="37" spans="4:8">
      <c r="D37" s="118"/>
      <c r="E37" s="118"/>
      <c r="F37" s="118"/>
      <c r="G37" s="118"/>
      <c r="H37" s="118"/>
    </row>
    <row r="38" spans="4:8">
      <c r="D38" s="118"/>
      <c r="E38" s="118"/>
      <c r="F38" s="118"/>
      <c r="G38" s="119"/>
      <c r="H38" s="118"/>
    </row>
    <row r="39" spans="4:8">
      <c r="D39" s="118"/>
      <c r="E39" s="118">
        <v>548</v>
      </c>
      <c r="F39" s="118"/>
      <c r="G39" s="118"/>
      <c r="H39" s="118"/>
    </row>
    <row r="40" spans="4:8">
      <c r="D40" s="118"/>
      <c r="E40" s="118"/>
      <c r="F40" s="118"/>
      <c r="G40" s="118"/>
      <c r="H40" s="118"/>
    </row>
    <row r="41" spans="4:8">
      <c r="D41" s="118"/>
      <c r="E41" s="118"/>
      <c r="F41" s="118"/>
      <c r="G41" s="118"/>
      <c r="H41" s="118"/>
    </row>
    <row r="42" spans="4:8">
      <c r="D42" s="118"/>
      <c r="E42" s="118"/>
      <c r="F42" s="118"/>
      <c r="G42" s="118"/>
      <c r="H42" s="118"/>
    </row>
    <row r="43" spans="4:8">
      <c r="D43" s="118"/>
      <c r="E43" s="118">
        <v>108</v>
      </c>
      <c r="F43" s="118"/>
      <c r="G43" s="118"/>
      <c r="H43" s="118"/>
    </row>
    <row r="44" spans="4:8">
      <c r="D44" s="118"/>
      <c r="E44" s="118">
        <v>72</v>
      </c>
      <c r="F44" s="118"/>
      <c r="G44" s="118"/>
      <c r="H44" s="118"/>
    </row>
    <row r="45" spans="4:8">
      <c r="D45" s="118"/>
      <c r="E45" s="118">
        <v>9</v>
      </c>
      <c r="F45" s="118"/>
      <c r="G45" s="118"/>
      <c r="H45" s="118"/>
    </row>
    <row r="46" spans="4:8">
      <c r="D46" s="118"/>
      <c r="E46" s="118">
        <v>20</v>
      </c>
      <c r="F46" s="118"/>
      <c r="G46" s="118"/>
      <c r="H46" s="118"/>
    </row>
    <row r="47" spans="4:8">
      <c r="D47" s="118"/>
      <c r="E47" s="118">
        <f>SUM(E43:E46)</f>
        <v>209</v>
      </c>
      <c r="F47" s="118"/>
      <c r="G47" s="119"/>
      <c r="H47" s="118"/>
    </row>
    <row r="48" spans="4:8">
      <c r="D48" s="118"/>
      <c r="E48" s="118"/>
      <c r="F48" s="118"/>
      <c r="G48" s="119"/>
      <c r="H48" s="119"/>
    </row>
    <row r="50" spans="6:6">
      <c r="F50">
        <f>E39-E47</f>
        <v>339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2024-03-09T11:10:51Z</dcterms:modified>
</cp:coreProperties>
</file>