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ntosh Keshariprasad Panedy\"/>
    </mc:Choice>
  </mc:AlternateContent>
  <xr:revisionPtr revIDLastSave="0" documentId="13_ncr:1_{CBB12873-DF60-4990-B8BF-643D4DADF42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23" i="4" l="1"/>
  <c r="R10" i="4" l="1"/>
  <c r="Q10" i="4"/>
  <c r="T10" i="4"/>
  <c r="C3" i="4"/>
  <c r="C4" i="4"/>
  <c r="C5" i="4"/>
  <c r="C6" i="4"/>
  <c r="C7" i="4"/>
  <c r="C8" i="4"/>
  <c r="C9" i="4"/>
  <c r="C11" i="4"/>
  <c r="C12" i="4"/>
  <c r="C13" i="4"/>
  <c r="C14" i="4"/>
  <c r="C15" i="4"/>
  <c r="C16" i="4"/>
  <c r="C17" i="4"/>
  <c r="C2" i="4"/>
  <c r="R9" i="4"/>
  <c r="Q9" i="4"/>
  <c r="T9" i="4"/>
  <c r="R8" i="4"/>
  <c r="Q8" i="4"/>
  <c r="T8" i="4"/>
  <c r="G30" i="4"/>
  <c r="R7" i="4"/>
  <c r="Q7" i="4"/>
  <c r="T7" i="4"/>
  <c r="G21" i="4"/>
  <c r="Q12" i="4" l="1"/>
  <c r="P12" i="4"/>
  <c r="P11" i="4"/>
  <c r="Q11" i="4" s="1"/>
  <c r="P10" i="4"/>
  <c r="P9" i="4"/>
  <c r="P8" i="4"/>
  <c r="P7" i="4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C10" i="4" s="1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<sst xmlns="http://schemas.openxmlformats.org/spreadsheetml/2006/main" count="36" uniqueCount="30">
  <si>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</si>
  <si>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</si>
  <si>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</si>
  <si>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</si>
  <si>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</si>
  <si>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</si>
  <si>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</si>
  <si>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</si>
  <si>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</si>
  <si>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Rate on Built up  area (20%)</t>
  </si>
  <si>
    <t>Rate on Saleable area (20 + 20%)</t>
  </si>
  <si>
    <t>Flat No. 1205, 12th Floor, Building No Tower C, Era Raymond Realty, Raymond Tenx ERA, Viviana Mall Road, Village - Panchpakhadi,</t>
  </si>
  <si>
    <t>rera ca</t>
  </si>
  <si>
    <t>excl. bal</t>
  </si>
  <si>
    <t>rate</t>
  </si>
  <si>
    <t>fmv</t>
  </si>
  <si>
    <t>2 car park</t>
  </si>
  <si>
    <t>av</t>
  </si>
  <si>
    <t>all in</t>
  </si>
  <si>
    <t>sd</t>
  </si>
  <si>
    <t>rd</t>
  </si>
  <si>
    <t>bv</t>
  </si>
  <si>
    <t>Built up area (10%)</t>
  </si>
  <si>
    <t>Saleable area (10 + 20%)</t>
  </si>
  <si>
    <t>23000 on ca</t>
  </si>
  <si>
    <t>agreemetn - 27.10.23</t>
  </si>
  <si>
    <t>09.01.24</t>
  </si>
  <si>
    <t>16.01.24</t>
  </si>
  <si>
    <t>14.02.24</t>
  </si>
  <si>
    <t>21.02.24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</si>
</sst>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392536</xdr:colOff>
      <xdr:row>25</xdr:row>
      <xdr:rowOff>162586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8A44E2-FC22-45D0-9642-21BC9E3CD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413336" cy="47345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154889</xdr:colOff>
      <xdr:row>30</xdr:row>
      <xdr:rowOff>76849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FA8048-3A27-412A-9709-9C9E65E58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833289" cy="46488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306289</xdr:colOff>
      <xdr:row>48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2518CC-888F-4879-B31A-D2C48CCB2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669489" cy="90119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154378</xdr:colOff>
      <xdr:row>37</xdr:row>
      <xdr:rowOff>115227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B362B7-117D-47D3-89CF-5D7C2AF9C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175178" cy="66398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23</xdr:col>
      <xdr:colOff>525905</xdr:colOff>
      <xdr:row>38</xdr:row>
      <xdr:rowOff>172298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CA8393-AD9E-4266-AA90-0F9E7A811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546705" cy="607779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DBBB59-A328-438A-8119-9CA7ACC88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14F861-6EF2-43DF-974D-EFC73B17A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282A59-A56C-4831-954C-47D9F33E0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1F2910-2D95-4C3E-B6B6-12D2F8473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9" sqref="R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22</v>
      </c>
      <c r="D1" s="3" t="s">
        <v>23</v>
      </c>
      <c r="E1" s="3" t="s">
        <v>1</v>
      </c>
      <c r="F1" s="9" t="s">
        <v>8</v>
      </c>
      <c r="G1" s="9" t="s">
        <v>9</v>
      </c>
      <c r="H1" s="9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894</v>
      </c>
      <c r="C2" s="4">
        <f>B2*1.1</f>
        <v>983.40000000000009</v>
      </c>
      <c r="D2" s="4">
        <f t="shared" ref="D2:D13" si="2">C2*1.2</f>
        <v>1180.0800000000002</v>
      </c>
      <c r="E2" s="5">
        <f t="shared" ref="E2:E13" si="3">R2</f>
        <v>19300000</v>
      </c>
      <c r="F2" s="10">
        <f t="shared" ref="F2:F13" si="4">ROUND((E2/B2),0)</f>
        <v>21588</v>
      </c>
      <c r="G2" s="10">
        <f t="shared" ref="G2:G13" si="5">ROUND((E2/C2),0)</f>
        <v>19626</v>
      </c>
      <c r="H2" s="10">
        <f t="shared" ref="H2:H13" si="6">ROUND((E2/D2),0)</f>
        <v>16355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894</v>
      </c>
      <c r="R2" s="2">
        <v>19300000</v>
      </c>
      <c r="S2" s="8"/>
      <c r="T2" s="8"/>
    </row>
    <row r="3" spans="1:22" x14ac:dyDescent="0.25">
      <c r="A3" s="4">
        <f t="shared" si="0"/>
        <v>0</v>
      </c>
      <c r="B3" s="4">
        <f t="shared" si="1"/>
        <v>894</v>
      </c>
      <c r="C3" s="4">
        <f t="shared" ref="C3:C17" si="9">B3*1.1</f>
        <v>983.40000000000009</v>
      </c>
      <c r="D3" s="4">
        <f t="shared" si="2"/>
        <v>1180.0800000000002</v>
      </c>
      <c r="E3" s="5">
        <f t="shared" si="3"/>
        <v>21200000</v>
      </c>
      <c r="F3" s="15">
        <f t="shared" si="4"/>
        <v>23714</v>
      </c>
      <c r="G3" s="10">
        <f t="shared" si="5"/>
        <v>21558</v>
      </c>
      <c r="H3" s="10">
        <f t="shared" si="6"/>
        <v>17965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894</v>
      </c>
      <c r="R3" s="2">
        <v>21200000</v>
      </c>
      <c r="S3" s="8"/>
      <c r="T3" s="8"/>
    </row>
    <row r="4" spans="1:22" x14ac:dyDescent="0.25">
      <c r="A4" s="4">
        <f t="shared" si="0"/>
        <v>0</v>
      </c>
      <c r="B4" s="4">
        <f t="shared" si="1"/>
        <v>894</v>
      </c>
      <c r="C4" s="4">
        <f t="shared" si="9"/>
        <v>983.40000000000009</v>
      </c>
      <c r="D4" s="4">
        <f t="shared" si="2"/>
        <v>1180.0800000000002</v>
      </c>
      <c r="E4" s="5">
        <f t="shared" si="3"/>
        <v>26000000</v>
      </c>
      <c r="F4" s="10">
        <f t="shared" si="4"/>
        <v>29083</v>
      </c>
      <c r="G4" s="10">
        <f t="shared" si="5"/>
        <v>26439</v>
      </c>
      <c r="H4" s="10">
        <f t="shared" si="6"/>
        <v>22032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894</v>
      </c>
      <c r="R4" s="2">
        <v>26000000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894</v>
      </c>
      <c r="C5" s="4">
        <f t="shared" si="9"/>
        <v>983.40000000000009</v>
      </c>
      <c r="D5" s="4">
        <f t="shared" si="2"/>
        <v>1180.0800000000002</v>
      </c>
      <c r="E5" s="5">
        <f t="shared" si="3"/>
        <v>21500000</v>
      </c>
      <c r="F5" s="15">
        <f t="shared" si="4"/>
        <v>24049</v>
      </c>
      <c r="G5" s="10">
        <f t="shared" si="5"/>
        <v>21863</v>
      </c>
      <c r="H5" s="10">
        <f t="shared" si="6"/>
        <v>18219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894</v>
      </c>
      <c r="R5" s="2">
        <v>21500000</v>
      </c>
      <c r="S5" s="8"/>
      <c r="T5" s="8"/>
    </row>
    <row r="6" spans="1:22" x14ac:dyDescent="0.25">
      <c r="A6" s="4">
        <f t="shared" si="0"/>
        <v>0</v>
      </c>
      <c r="B6" s="4">
        <f t="shared" si="1"/>
        <v>894</v>
      </c>
      <c r="C6" s="4">
        <f t="shared" si="9"/>
        <v>983.40000000000009</v>
      </c>
      <c r="D6" s="4">
        <f t="shared" si="2"/>
        <v>1180.0800000000002</v>
      </c>
      <c r="E6" s="5">
        <f t="shared" si="3"/>
        <v>21000000</v>
      </c>
      <c r="F6" s="15">
        <f t="shared" si="4"/>
        <v>23490</v>
      </c>
      <c r="G6" s="10">
        <f t="shared" si="5"/>
        <v>21354</v>
      </c>
      <c r="H6" s="10">
        <f t="shared" si="6"/>
        <v>17795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894</v>
      </c>
      <c r="R6" s="2">
        <v>21000000</v>
      </c>
      <c r="S6" s="8"/>
      <c r="T6" s="8"/>
    </row>
    <row r="7" spans="1:22" x14ac:dyDescent="0.25">
      <c r="A7" s="4">
        <f t="shared" si="0"/>
        <v>0</v>
      </c>
      <c r="B7" s="4">
        <f t="shared" si="1"/>
        <v>893.53512000000001</v>
      </c>
      <c r="C7" s="4">
        <f t="shared" si="9"/>
        <v>982.88863200000003</v>
      </c>
      <c r="D7" s="4">
        <f t="shared" si="2"/>
        <v>1179.4663584</v>
      </c>
      <c r="E7" s="5">
        <f t="shared" si="3"/>
        <v>19412966</v>
      </c>
      <c r="F7" s="15">
        <f t="shared" si="4"/>
        <v>21726</v>
      </c>
      <c r="G7" s="10">
        <f t="shared" si="5"/>
        <v>19751</v>
      </c>
      <c r="H7" s="10">
        <f t="shared" si="6"/>
        <v>16459</v>
      </c>
      <c r="I7" s="10" t="e">
        <f>#REF!</f>
        <v>#REF!</v>
      </c>
      <c r="J7" s="4">
        <f t="shared" si="7"/>
        <v>14</v>
      </c>
      <c r="O7">
        <v>0</v>
      </c>
      <c r="P7">
        <f t="shared" si="8"/>
        <v>0</v>
      </c>
      <c r="Q7">
        <f>855+T7</f>
        <v>893.53512000000001</v>
      </c>
      <c r="R7" s="2">
        <f>18114866+1268100+30000</f>
        <v>19412966</v>
      </c>
      <c r="S7" s="8">
        <v>14</v>
      </c>
      <c r="T7" s="8">
        <f>3.58*10.764</f>
        <v>38.535119999999999</v>
      </c>
      <c r="U7" t="s">
        <v>18</v>
      </c>
      <c r="V7" t="s">
        <v>26</v>
      </c>
    </row>
    <row r="8" spans="1:22" x14ac:dyDescent="0.25">
      <c r="A8" s="4">
        <f t="shared" si="0"/>
        <v>0</v>
      </c>
      <c r="B8" s="4">
        <f t="shared" si="1"/>
        <v>893.53512000000001</v>
      </c>
      <c r="C8" s="4">
        <f t="shared" si="9"/>
        <v>982.88863200000003</v>
      </c>
      <c r="D8" s="4">
        <f t="shared" si="2"/>
        <v>1179.4663584</v>
      </c>
      <c r="E8" s="5">
        <f t="shared" si="3"/>
        <v>19699760</v>
      </c>
      <c r="F8" s="10">
        <f t="shared" si="4"/>
        <v>22047</v>
      </c>
      <c r="G8" s="10">
        <f t="shared" si="5"/>
        <v>20043</v>
      </c>
      <c r="H8" s="10">
        <f t="shared" si="6"/>
        <v>16702</v>
      </c>
      <c r="I8" s="10" t="e">
        <f>#REF!</f>
        <v>#REF!</v>
      </c>
      <c r="J8" s="4">
        <f t="shared" si="7"/>
        <v>25</v>
      </c>
      <c r="O8">
        <v>0</v>
      </c>
      <c r="P8">
        <f t="shared" si="8"/>
        <v>0</v>
      </c>
      <c r="Q8">
        <f>855+T8</f>
        <v>893.53512000000001</v>
      </c>
      <c r="R8" s="2">
        <f>18382860+1286900+30000</f>
        <v>19699760</v>
      </c>
      <c r="S8" s="8">
        <v>25</v>
      </c>
      <c r="T8" s="8">
        <f>3.58*10.764</f>
        <v>38.535119999999999</v>
      </c>
      <c r="U8" t="s">
        <v>18</v>
      </c>
      <c r="V8" t="s">
        <v>27</v>
      </c>
    </row>
    <row r="9" spans="1:22" x14ac:dyDescent="0.25">
      <c r="A9" s="4">
        <f t="shared" si="0"/>
        <v>0</v>
      </c>
      <c r="B9" s="4">
        <f t="shared" si="1"/>
        <v>893.53512000000001</v>
      </c>
      <c r="C9" s="4">
        <f t="shared" si="9"/>
        <v>982.88863200000003</v>
      </c>
      <c r="D9" s="4">
        <f t="shared" si="2"/>
        <v>1179.4663584</v>
      </c>
      <c r="E9" s="5">
        <f t="shared" si="3"/>
        <v>19318116</v>
      </c>
      <c r="F9" s="15">
        <f t="shared" si="4"/>
        <v>21620</v>
      </c>
      <c r="G9" s="10">
        <f t="shared" si="5"/>
        <v>19654</v>
      </c>
      <c r="H9" s="10">
        <f t="shared" si="6"/>
        <v>16379</v>
      </c>
      <c r="I9" s="10" t="e">
        <f>#REF!</f>
        <v>#REF!</v>
      </c>
      <c r="J9" s="4">
        <f t="shared" si="7"/>
        <v>12</v>
      </c>
      <c r="O9">
        <v>0</v>
      </c>
      <c r="P9">
        <f t="shared" si="8"/>
        <v>0</v>
      </c>
      <c r="Q9">
        <f>855+T9</f>
        <v>893.53512000000001</v>
      </c>
      <c r="R9" s="2">
        <f>18026216+1261900+30000</f>
        <v>19318116</v>
      </c>
      <c r="S9" s="8">
        <v>12</v>
      </c>
      <c r="T9" s="8">
        <f>3.58*10.764</f>
        <v>38.535119999999999</v>
      </c>
      <c r="U9" t="s">
        <v>18</v>
      </c>
      <c r="V9" t="s">
        <v>28</v>
      </c>
    </row>
    <row r="10" spans="1:22" x14ac:dyDescent="0.25">
      <c r="A10" s="4">
        <f t="shared" si="0"/>
        <v>0</v>
      </c>
      <c r="B10" s="4">
        <f t="shared" si="1"/>
        <v>893.53512000000001</v>
      </c>
      <c r="C10" s="4">
        <f t="shared" si="9"/>
        <v>982.88863200000003</v>
      </c>
      <c r="D10" s="4">
        <f t="shared" si="2"/>
        <v>1179.4663584</v>
      </c>
      <c r="E10" s="5">
        <f t="shared" si="3"/>
        <v>21042060</v>
      </c>
      <c r="F10" s="10">
        <f t="shared" si="4"/>
        <v>23549</v>
      </c>
      <c r="G10" s="10">
        <f t="shared" si="5"/>
        <v>21408</v>
      </c>
      <c r="H10" s="10">
        <f t="shared" si="6"/>
        <v>17840</v>
      </c>
      <c r="I10" s="10" t="e">
        <f>#REF!</f>
        <v>#REF!</v>
      </c>
      <c r="J10" s="4">
        <f t="shared" si="7"/>
        <v>23</v>
      </c>
      <c r="O10">
        <v>0</v>
      </c>
      <c r="P10">
        <f t="shared" si="8"/>
        <v>0</v>
      </c>
      <c r="Q10">
        <f>855+T10</f>
        <v>893.53512000000001</v>
      </c>
      <c r="R10" s="2">
        <f>19637360+1374700+30000</f>
        <v>21042060</v>
      </c>
      <c r="S10" s="8">
        <v>23</v>
      </c>
      <c r="T10" s="8">
        <f>3.58*10.764</f>
        <v>38.535119999999999</v>
      </c>
      <c r="U10" t="s">
        <v>18</v>
      </c>
      <c r="V10" t="s">
        <v>29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11:Q12" si="10">P11/1.2</f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2" x14ac:dyDescent="0.25">
      <c r="C16" s="4">
        <f t="shared" si="9"/>
        <v>0</v>
      </c>
    </row>
    <row r="17" spans="3:24" x14ac:dyDescent="0.25">
      <c r="C17" s="4">
        <f t="shared" si="9"/>
        <v>0</v>
      </c>
    </row>
    <row r="18" spans="3:24" x14ac:dyDescent="0.25">
      <c r="F18" s="7" t="s">
        <v>11</v>
      </c>
    </row>
    <row r="19" spans="3:24" x14ac:dyDescent="0.25">
      <c r="F19" s="7" t="s">
        <v>12</v>
      </c>
      <c r="G19">
        <v>855</v>
      </c>
      <c r="I19" t="s">
        <v>16</v>
      </c>
    </row>
    <row r="20" spans="3:24" x14ac:dyDescent="0.25">
      <c r="F20" s="7" t="s">
        <v>13</v>
      </c>
      <c r="G20">
        <v>39</v>
      </c>
    </row>
    <row r="21" spans="3:24" x14ac:dyDescent="0.25">
      <c r="G21">
        <f>G20+G19</f>
        <v>894</v>
      </c>
    </row>
    <row r="22" spans="3:24" x14ac:dyDescent="0.25">
      <c r="F22" s="7" t="s">
        <v>14</v>
      </c>
      <c r="G22" s="6">
        <v>21700</v>
      </c>
      <c r="H22" s="6"/>
    </row>
    <row r="23" spans="3:24" x14ac:dyDescent="0.25">
      <c r="F23" s="7" t="s">
        <v>15</v>
      </c>
      <c r="G23">
        <f>G22*G21</f>
        <v>19399800</v>
      </c>
    </row>
    <row r="24" spans="3:24" x14ac:dyDescent="0.25"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F26" s="7" t="s">
        <v>25</v>
      </c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F27" s="7" t="s">
        <v>17</v>
      </c>
      <c r="G27">
        <v>17713216</v>
      </c>
      <c r="I27" t="s">
        <v>24</v>
      </c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F28" s="7" t="s">
        <v>19</v>
      </c>
      <c r="G28">
        <v>1240000</v>
      </c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F29" s="7" t="s">
        <v>20</v>
      </c>
      <c r="G29">
        <v>30000</v>
      </c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F30" s="7" t="s">
        <v>21</v>
      </c>
      <c r="G30">
        <f>SUM(G27:G29)</f>
        <v>18983216</v>
      </c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9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2024-03-11T04:43:53Z</dcterms:modified>
</cp:coreProperties>
</file>