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VINOD MEHTA - SBI\"/>
    </mc:Choice>
  </mc:AlternateContent>
  <xr:revisionPtr revIDLastSave="0" documentId="13_ncr:1_{BE93CAB2-3351-4C10-93F9-7B122A35E61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Y72" i="4" l="1"/>
  <c r="W76" i="4"/>
  <c r="W63" i="4"/>
  <c r="W64" i="4" s="1"/>
  <c r="W61" i="4"/>
  <c r="W60" i="4"/>
  <c r="W59" i="4"/>
  <c r="W58" i="4"/>
  <c r="W67" i="4" s="1"/>
  <c r="W65" i="4" l="1"/>
  <c r="W66" i="4" s="1"/>
  <c r="W69" i="4" s="1"/>
  <c r="W30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3" i="4" l="1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6" i="4"/>
  <c r="H18" i="4"/>
  <c r="F14" i="4"/>
  <c r="H19" i="4"/>
  <c r="H25" i="4"/>
  <c r="H13" i="4"/>
  <c r="F13" i="4"/>
  <c r="G13" i="4"/>
  <c r="H16" i="4"/>
  <c r="H17" i="4"/>
  <c r="H20" i="4"/>
  <c r="H27" i="4"/>
  <c r="H24" i="4"/>
  <c r="F16" i="4"/>
  <c r="F17" i="4"/>
  <c r="F18" i="4"/>
  <c r="F19" i="4"/>
  <c r="F20" i="4"/>
  <c r="F24" i="4"/>
  <c r="F25" i="4"/>
  <c r="F26" i="4"/>
  <c r="F27" i="4"/>
  <c r="G17" i="4"/>
  <c r="G19" i="4"/>
  <c r="G20" i="4"/>
  <c r="G24" i="4"/>
  <c r="G25" i="4"/>
  <c r="G26" i="4"/>
  <c r="G27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6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  <c r="W72" i="4"/>
  <c r="W73" i="4" s="1"/>
  <c r="W74" i="4" l="1"/>
  <c r="W78" i="4"/>
  <c r="X72" i="4"/>
</calcChain>
</file>

<file path=xl/sharedStrings.xml><?xml version="1.0" encoding="utf-8"?>
<sst xmlns="http://schemas.openxmlformats.org/spreadsheetml/2006/main" count="84" uniqueCount="47">
  <si>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</si>
  <si>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</si>
  <si>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</si>
  <si>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</si>
  <si>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</si>
  <si>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</si>
  <si>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</si>
  <si>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</si>
  <si>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</si>
  <si>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</si>
  <si>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</si>
  <si>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</si>
  <si>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</si>
  <si>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</si>
  <si>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</si>
  <si>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</si>
  <si>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</si>
  <si>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</si>
  <si>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</si>
  <si>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</si>
  <si>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</si>
  <si>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</si>
  <si>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</si>
  <si>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</si>
  <si>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</si>
  <si>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</si>
  <si>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</si>
  <si>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</si>
  <si>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</si>
  <si>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</si>
  <si>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</si>
  <si>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</si>
  <si>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</si>
  <si>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</si>
  <si>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</si>
  <si>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</si>
  <si>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</si>
  <si>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</si>
  <si>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</si>
  <si>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</si>
  <si>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SME Chembur Branch )  - VINOD MEHTA</t>
  </si>
  <si>
    <t>Agree CA</t>
  </si>
  <si>
    <t>Near Locality</t>
  </si>
  <si>
    <t>Same Complex</t>
  </si>
  <si>
    <t>Value not confirm - Also pending for Society letter for age factor</t>
  </si>
  <si>
    <t>Office No. 105</t>
  </si>
  <si>
    <t>As per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</si>
</sst>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754382</xdr:colOff>
      <xdr:row>49</xdr:row>
      <xdr:rowOff>180975</xdr:rowOff>
    </xdr:from>
    <xdr:to>
      <xdr:col>18</xdr:col>
      <xdr:colOff>364503</xdr:colOff>
      <xdr:row>66</xdr:row>
      <xdr:rowOff>20113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CEEF5-3ADF-47FC-B029-B94B962E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1282" y="11420475"/>
          <a:ext cx="8620771" cy="35919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5683E-0178-4FFD-AEFC-76D95AAE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72558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569284</xdr:colOff>
      <xdr:row>2</xdr:row>
      <xdr:rowOff>66675</xdr:rowOff>
    </xdr:from>
    <xdr:to>
      <xdr:col>28</xdr:col>
      <xdr:colOff>316858</xdr:colOff>
      <xdr:row>32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33A7D-10B1-46AC-BC83-58A3F132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884" y="447675"/>
          <a:ext cx="16206774" cy="57340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535942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F9604-AD3A-4E03-9518-AE71E4EE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14342" cy="63731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507363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C76691-74C6-4A89-8FE3-C40855093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85763" cy="602064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478784</xdr:colOff>
      <xdr:row>34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6C065-2F58-456D-83E0-DE48632F2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57184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116783</xdr:colOff>
      <xdr:row>49</xdr:row>
      <xdr:rowOff>182239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3B673-2610-4D23-976F-A185C90A8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95183" cy="9059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192994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C2032-64B1-4DE0-9A9A-8D837D36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7139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221573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B4446-702B-4521-A9BA-9BFDEE42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99973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563925</xdr:colOff>
      <xdr:row>50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54E29-0EFA-4F8A-9638-C146728E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75125" cy="9050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535006</xdr:colOff>
      <xdr:row>54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899F1-8C4A-4102-B820-E83A959F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507806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201670</xdr:colOff>
      <xdr:row>48</xdr:row>
      <xdr:rowOff>77487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EBEFD-C872-4714-8CC5-53A8D23A7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84070" cy="9221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411249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2ED6C-D6A7-46CE-B46C-D0AA1EEA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93649" cy="8973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51988-6B64-487B-9A94-E253AFE3C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249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C47" zoomScaleNormal="100" workbookViewId="0">
      <selection activeCell="S60" sqref="S6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140625" customWidth="1"/>
    <col min="21" max="21" width="23.85546875" customWidth="1"/>
    <col min="23" max="23" width="19" customWidth="1"/>
    <col min="24" max="24" width="16" bestFit="1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170</v>
      </c>
      <c r="C3" s="4">
        <f>B3*1.2</f>
        <v>204</v>
      </c>
      <c r="D3" s="4">
        <f t="shared" ref="D3:D14" si="2">C3*1.2</f>
        <v>244.79999999999998</v>
      </c>
      <c r="E3" s="5">
        <f t="shared" ref="E3:E14" si="3">R3</f>
        <v>6500001</v>
      </c>
      <c r="F3" s="9">
        <f t="shared" ref="F3:F14" si="4">ROUND((E3/B3),0)</f>
        <v>38235</v>
      </c>
      <c r="G3" s="9">
        <f t="shared" ref="G3:G14" si="5">ROUND((E3/C3),0)</f>
        <v>31863</v>
      </c>
      <c r="H3" s="9">
        <f t="shared" ref="H3:H14" si="6">ROUND((E3/D3),0)</f>
        <v>26552</v>
      </c>
      <c r="I3" s="4" t="e">
        <f>#REF!</f>
        <v>#REF!</v>
      </c>
      <c r="J3" s="4" t="str">
        <f t="shared" ref="J3:J14" si="7">S3</f>
        <v>Same Complex</v>
      </c>
      <c r="O3">
        <v>0</v>
      </c>
      <c r="P3">
        <f t="shared" ref="P3:Q14" si="8">O3/1.2</f>
        <v>0</v>
      </c>
      <c r="Q3">
        <v>170</v>
      </c>
      <c r="R3" s="2">
        <v>6500001</v>
      </c>
      <c r="S3" t="s">
        <v>43</v>
      </c>
    </row>
    <row r="4" spans="1:20" x14ac:dyDescent="0.25">
      <c r="A4" s="4">
        <f t="shared" ref="A4:A9" si="9">N4</f>
        <v>0</v>
      </c>
      <c r="B4" s="4">
        <f t="shared" ref="B4:B9" si="10">Q4</f>
        <v>100</v>
      </c>
      <c r="C4" s="4">
        <f t="shared" ref="C4:C9" si="11">B4*1.2</f>
        <v>120</v>
      </c>
      <c r="D4" s="4">
        <f t="shared" ref="D4:D9" si="12">C4*1.2</f>
        <v>144</v>
      </c>
      <c r="E4" s="5">
        <f t="shared" ref="E4:E9" si="13">R4</f>
        <v>3500000</v>
      </c>
      <c r="F4" s="9">
        <f t="shared" ref="F4:F9" si="14">ROUND((E4/B4),0)</f>
        <v>35000</v>
      </c>
      <c r="G4" s="9">
        <f t="shared" ref="G4:G9" si="15">ROUND((E4/C4),0)</f>
        <v>29167</v>
      </c>
      <c r="H4" s="9">
        <f t="shared" ref="H4:H9" si="16">ROUND((E4/D4),0)</f>
        <v>24306</v>
      </c>
      <c r="I4" s="4" t="e">
        <f>#REF!</f>
        <v>#REF!</v>
      </c>
      <c r="J4" s="4" t="str">
        <f t="shared" ref="J4:J9" si="17">S4</f>
        <v>Same Complex</v>
      </c>
      <c r="O4">
        <v>0</v>
      </c>
      <c r="P4">
        <v>120</v>
      </c>
      <c r="Q4">
        <f t="shared" ref="Q4:Q9" si="18">P4/1.2</f>
        <v>100</v>
      </c>
      <c r="R4" s="2">
        <v>3500000</v>
      </c>
      <c r="S4" t="s">
        <v>43</v>
      </c>
    </row>
    <row r="5" spans="1:20" x14ac:dyDescent="0.25">
      <c r="A5" s="4">
        <f t="shared" si="9"/>
        <v>0</v>
      </c>
      <c r="B5" s="4">
        <f t="shared" si="10"/>
        <v>230</v>
      </c>
      <c r="C5" s="4">
        <f t="shared" si="11"/>
        <v>276</v>
      </c>
      <c r="D5" s="4">
        <f t="shared" si="12"/>
        <v>331.2</v>
      </c>
      <c r="E5" s="5">
        <f t="shared" si="13"/>
        <v>7866000</v>
      </c>
      <c r="F5" s="9">
        <f t="shared" si="14"/>
        <v>34200</v>
      </c>
      <c r="G5" s="9">
        <f t="shared" si="15"/>
        <v>28500</v>
      </c>
      <c r="H5" s="9">
        <f t="shared" si="16"/>
        <v>23750</v>
      </c>
      <c r="I5" s="4" t="e">
        <f>#REF!</f>
        <v>#REF!</v>
      </c>
      <c r="J5" s="4" t="str">
        <f t="shared" si="17"/>
        <v>Same Complex</v>
      </c>
      <c r="O5">
        <v>0</v>
      </c>
      <c r="P5">
        <f t="shared" ref="P5:P9" si="19">O5/1.2</f>
        <v>0</v>
      </c>
      <c r="Q5">
        <v>230</v>
      </c>
      <c r="R5" s="2">
        <v>7866000</v>
      </c>
      <c r="S5" t="s">
        <v>43</v>
      </c>
    </row>
    <row r="6" spans="1:20" x14ac:dyDescent="0.25">
      <c r="A6" s="4">
        <f t="shared" si="9"/>
        <v>0</v>
      </c>
      <c r="B6" s="4">
        <f t="shared" si="10"/>
        <v>137.5</v>
      </c>
      <c r="C6" s="4">
        <f t="shared" si="11"/>
        <v>165</v>
      </c>
      <c r="D6" s="4">
        <f t="shared" si="12"/>
        <v>198</v>
      </c>
      <c r="E6" s="5">
        <f t="shared" si="13"/>
        <v>5500000</v>
      </c>
      <c r="F6" s="9">
        <f t="shared" si="14"/>
        <v>40000</v>
      </c>
      <c r="G6" s="9">
        <f t="shared" si="15"/>
        <v>33333</v>
      </c>
      <c r="H6" s="9">
        <f t="shared" si="16"/>
        <v>27778</v>
      </c>
      <c r="I6" s="4" t="e">
        <f>#REF!</f>
        <v>#REF!</v>
      </c>
      <c r="J6" s="4" t="str">
        <f t="shared" si="17"/>
        <v>Same Complex</v>
      </c>
      <c r="O6">
        <v>0</v>
      </c>
      <c r="P6">
        <v>165</v>
      </c>
      <c r="Q6">
        <f t="shared" si="18"/>
        <v>137.5</v>
      </c>
      <c r="R6" s="2">
        <v>5500000</v>
      </c>
      <c r="S6" t="s">
        <v>43</v>
      </c>
    </row>
    <row r="7" spans="1:20" x14ac:dyDescent="0.25">
      <c r="A7" s="4">
        <f t="shared" si="9"/>
        <v>0</v>
      </c>
      <c r="B7" s="4">
        <f t="shared" si="10"/>
        <v>510</v>
      </c>
      <c r="C7" s="4">
        <f t="shared" si="11"/>
        <v>612</v>
      </c>
      <c r="D7" s="4">
        <f t="shared" si="12"/>
        <v>734.4</v>
      </c>
      <c r="E7" s="5">
        <f t="shared" si="13"/>
        <v>19000000</v>
      </c>
      <c r="F7" s="9">
        <f t="shared" si="14"/>
        <v>37255</v>
      </c>
      <c r="G7" s="9">
        <f t="shared" si="15"/>
        <v>31046</v>
      </c>
      <c r="H7" s="9">
        <f t="shared" si="16"/>
        <v>25871</v>
      </c>
      <c r="I7" s="4" t="e">
        <f>#REF!</f>
        <v>#REF!</v>
      </c>
      <c r="J7" s="4" t="str">
        <f t="shared" si="17"/>
        <v>Same Complex</v>
      </c>
      <c r="O7">
        <v>0</v>
      </c>
      <c r="P7">
        <v>612</v>
      </c>
      <c r="Q7">
        <f t="shared" si="18"/>
        <v>510</v>
      </c>
      <c r="R7" s="2">
        <v>19000000</v>
      </c>
      <c r="S7" t="s">
        <v>43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7" si="32">N16</f>
        <v>0</v>
      </c>
      <c r="B16" s="4">
        <f t="shared" ref="B16:B27" si="33">Q16</f>
        <v>208.33333333333334</v>
      </c>
      <c r="C16" s="4">
        <f>B16*1.2</f>
        <v>250</v>
      </c>
      <c r="D16" s="4">
        <f t="shared" ref="D16:D27" si="34">C16*1.2</f>
        <v>300</v>
      </c>
      <c r="E16" s="5">
        <f t="shared" ref="E16:E27" si="35">R16</f>
        <v>11000000</v>
      </c>
      <c r="F16" s="9">
        <f t="shared" ref="F16:F27" si="36">ROUND((E16/B16),0)</f>
        <v>52800</v>
      </c>
      <c r="G16" s="9">
        <f t="shared" ref="G16:G27" si="37">ROUND((E16/C16),0)</f>
        <v>44000</v>
      </c>
      <c r="H16" s="9">
        <f t="shared" ref="H16:H27" si="38">ROUND((E16/D16),0)</f>
        <v>36667</v>
      </c>
      <c r="I16" s="4" t="e">
        <f>#REF!</f>
        <v>#REF!</v>
      </c>
      <c r="J16" s="4" t="str">
        <f t="shared" ref="J16:J27" si="39">S16</f>
        <v>Near Locality</v>
      </c>
      <c r="O16">
        <v>300</v>
      </c>
      <c r="P16">
        <f t="shared" ref="P16:Q27" si="40">O16/1.2</f>
        <v>250</v>
      </c>
      <c r="Q16">
        <f t="shared" si="40"/>
        <v>208.33333333333334</v>
      </c>
      <c r="R16" s="2">
        <v>11000000</v>
      </c>
      <c r="S16" t="s">
        <v>42</v>
      </c>
    </row>
    <row r="17" spans="1:24" x14ac:dyDescent="0.25">
      <c r="A17" s="4">
        <f t="shared" si="32"/>
        <v>0</v>
      </c>
      <c r="B17" s="4">
        <f t="shared" si="33"/>
        <v>285</v>
      </c>
      <c r="C17" s="4">
        <f t="shared" ref="C17:C27" si="41">B17*1.2</f>
        <v>342</v>
      </c>
      <c r="D17" s="4">
        <f t="shared" si="34"/>
        <v>410.4</v>
      </c>
      <c r="E17" s="5">
        <f t="shared" si="35"/>
        <v>15500000</v>
      </c>
      <c r="F17" s="9">
        <f t="shared" si="36"/>
        <v>54386</v>
      </c>
      <c r="G17" s="9">
        <f t="shared" si="37"/>
        <v>45322</v>
      </c>
      <c r="H17" s="9">
        <f t="shared" si="38"/>
        <v>37768</v>
      </c>
      <c r="I17" s="4" t="e">
        <f>#REF!</f>
        <v>#REF!</v>
      </c>
      <c r="J17" s="4" t="str">
        <f t="shared" si="39"/>
        <v>Near Locality</v>
      </c>
      <c r="O17">
        <v>0</v>
      </c>
      <c r="P17">
        <f t="shared" si="40"/>
        <v>0</v>
      </c>
      <c r="Q17">
        <v>285</v>
      </c>
      <c r="R17" s="2">
        <v>15500000</v>
      </c>
      <c r="S17" t="s">
        <v>42</v>
      </c>
    </row>
    <row r="18" spans="1:24" x14ac:dyDescent="0.25">
      <c r="A18" s="4">
        <f t="shared" si="32"/>
        <v>0</v>
      </c>
      <c r="B18" s="4">
        <f t="shared" si="33"/>
        <v>90</v>
      </c>
      <c r="C18" s="4">
        <f t="shared" si="41"/>
        <v>108</v>
      </c>
      <c r="D18" s="4">
        <f t="shared" si="34"/>
        <v>129.6</v>
      </c>
      <c r="E18" s="5">
        <f t="shared" si="35"/>
        <v>3800000</v>
      </c>
      <c r="F18" s="9">
        <f t="shared" si="36"/>
        <v>42222</v>
      </c>
      <c r="G18" s="9">
        <f t="shared" si="37"/>
        <v>35185</v>
      </c>
      <c r="H18" s="9">
        <f t="shared" si="38"/>
        <v>29321</v>
      </c>
      <c r="I18" s="4" t="e">
        <f>#REF!</f>
        <v>#REF!</v>
      </c>
      <c r="J18" s="4" t="str">
        <f t="shared" si="39"/>
        <v>Near Locality</v>
      </c>
      <c r="O18">
        <v>0</v>
      </c>
      <c r="P18">
        <f t="shared" si="40"/>
        <v>0</v>
      </c>
      <c r="Q18">
        <v>90</v>
      </c>
      <c r="R18" s="2">
        <v>3800000</v>
      </c>
      <c r="S18" t="s">
        <v>42</v>
      </c>
    </row>
    <row r="19" spans="1:24" x14ac:dyDescent="0.25">
      <c r="A19" s="4">
        <f t="shared" si="32"/>
        <v>0</v>
      </c>
      <c r="B19" s="4">
        <f t="shared" si="33"/>
        <v>404.16666666666669</v>
      </c>
      <c r="C19" s="4">
        <f t="shared" si="41"/>
        <v>485</v>
      </c>
      <c r="D19" s="4">
        <f t="shared" si="34"/>
        <v>582</v>
      </c>
      <c r="E19" s="5">
        <f t="shared" si="35"/>
        <v>22500000</v>
      </c>
      <c r="F19" s="9">
        <f t="shared" si="36"/>
        <v>55670</v>
      </c>
      <c r="G19" s="9">
        <f t="shared" si="37"/>
        <v>46392</v>
      </c>
      <c r="H19" s="9">
        <f t="shared" si="38"/>
        <v>38660</v>
      </c>
      <c r="I19" s="4" t="e">
        <f>#REF!</f>
        <v>#REF!</v>
      </c>
      <c r="J19" s="4" t="str">
        <f t="shared" si="39"/>
        <v>Near Locality</v>
      </c>
      <c r="O19">
        <v>0</v>
      </c>
      <c r="P19">
        <v>485</v>
      </c>
      <c r="Q19">
        <f t="shared" si="40"/>
        <v>404.16666666666669</v>
      </c>
      <c r="R19" s="2">
        <v>22500000</v>
      </c>
      <c r="S19" t="s">
        <v>42</v>
      </c>
    </row>
    <row r="20" spans="1:24" x14ac:dyDescent="0.25">
      <c r="A20" s="4">
        <f t="shared" si="32"/>
        <v>0</v>
      </c>
      <c r="B20" s="4">
        <f t="shared" si="33"/>
        <v>135</v>
      </c>
      <c r="C20" s="4">
        <f t="shared" si="41"/>
        <v>162</v>
      </c>
      <c r="D20" s="4">
        <f t="shared" si="34"/>
        <v>194.4</v>
      </c>
      <c r="E20" s="5">
        <f t="shared" si="35"/>
        <v>5900000</v>
      </c>
      <c r="F20" s="9">
        <f t="shared" si="36"/>
        <v>43704</v>
      </c>
      <c r="G20" s="9">
        <f t="shared" si="37"/>
        <v>36420</v>
      </c>
      <c r="H20" s="9">
        <f t="shared" si="38"/>
        <v>30350</v>
      </c>
      <c r="I20" s="4" t="e">
        <f>#REF!</f>
        <v>#REF!</v>
      </c>
      <c r="J20" s="4" t="str">
        <f t="shared" si="39"/>
        <v>Near Locality</v>
      </c>
      <c r="O20">
        <v>0</v>
      </c>
      <c r="P20">
        <f t="shared" si="40"/>
        <v>0</v>
      </c>
      <c r="Q20">
        <v>135</v>
      </c>
      <c r="R20" s="2">
        <v>5900000</v>
      </c>
      <c r="S20" t="s">
        <v>42</v>
      </c>
    </row>
    <row r="21" spans="1:24" x14ac:dyDescent="0.25">
      <c r="A21" s="4">
        <f t="shared" ref="A21:A23" si="42">N21</f>
        <v>0</v>
      </c>
      <c r="B21" s="4">
        <f t="shared" ref="B21:B23" si="43">Q21</f>
        <v>115</v>
      </c>
      <c r="C21" s="4">
        <f t="shared" ref="C21:C23" si="44">B21*1.2</f>
        <v>138</v>
      </c>
      <c r="D21" s="4">
        <f t="shared" ref="D21:D23" si="45">C21*1.2</f>
        <v>165.6</v>
      </c>
      <c r="E21" s="5">
        <f t="shared" ref="E21:E23" si="46">R21</f>
        <v>6500000</v>
      </c>
      <c r="F21" s="9">
        <f t="shared" ref="F21:F23" si="47">ROUND((E21/B21),0)</f>
        <v>56522</v>
      </c>
      <c r="G21" s="9">
        <f t="shared" ref="G21:G23" si="48">ROUND((E21/C21),0)</f>
        <v>47101</v>
      </c>
      <c r="H21" s="9">
        <f t="shared" ref="H21:H23" si="49">ROUND((E21/D21),0)</f>
        <v>39251</v>
      </c>
      <c r="I21" s="4" t="e">
        <f>#REF!</f>
        <v>#REF!</v>
      </c>
      <c r="J21" s="4" t="str">
        <f t="shared" ref="J21:J23" si="50">S21</f>
        <v>Near Locality</v>
      </c>
      <c r="O21">
        <v>0</v>
      </c>
      <c r="P21">
        <f t="shared" ref="P21:P23" si="51">O21/1.2</f>
        <v>0</v>
      </c>
      <c r="Q21">
        <v>115</v>
      </c>
      <c r="R21" s="2">
        <v>6500000</v>
      </c>
      <c r="S21" t="s">
        <v>42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2:Q23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  <c r="W26" s="14" t="s">
        <v>45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52500</v>
      </c>
      <c r="X28" s="20" t="s">
        <v>39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50000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61</v>
      </c>
      <c r="X32" s="25">
        <v>2024</v>
      </c>
    </row>
    <row r="33" spans="4:25" ht="15.75" x14ac:dyDescent="0.25">
      <c r="S33" s="10"/>
      <c r="T33" s="10"/>
      <c r="U33" s="17" t="s">
        <v>18</v>
      </c>
      <c r="V33" s="23"/>
      <c r="W33" s="24">
        <f>W34-W32</f>
        <v>7</v>
      </c>
      <c r="X33" s="24">
        <v>1963</v>
      </c>
      <c r="Y33" t="s">
        <v>46</v>
      </c>
    </row>
    <row r="34" spans="4:25" ht="15.75" x14ac:dyDescent="0.25">
      <c r="D34" t="s">
        <v>41</v>
      </c>
      <c r="E34">
        <v>270</v>
      </c>
      <c r="S34" s="10"/>
      <c r="T34" s="10"/>
      <c r="U34" s="17" t="s">
        <v>19</v>
      </c>
      <c r="V34" s="23"/>
      <c r="W34" s="24">
        <v>68</v>
      </c>
      <c r="X34" s="24"/>
    </row>
    <row r="35" spans="4:25" ht="39" customHeight="1" x14ac:dyDescent="0.25">
      <c r="P35" s="43" t="s">
        <v>40</v>
      </c>
      <c r="Q35" s="43"/>
      <c r="R35" s="43"/>
      <c r="S35" s="43"/>
      <c r="T35" s="44"/>
      <c r="U35" s="21" t="s">
        <v>20</v>
      </c>
      <c r="V35" s="23"/>
      <c r="W35" s="24">
        <f>90*W32/W34</f>
        <v>80.735294117647058</v>
      </c>
      <c r="X35" s="24"/>
    </row>
    <row r="36" spans="4:25" ht="15.75" x14ac:dyDescent="0.25">
      <c r="U36" s="17"/>
      <c r="V36" s="26"/>
      <c r="W36" s="27">
        <f>W35%</f>
        <v>0.80735294117647061</v>
      </c>
      <c r="X36" s="27"/>
    </row>
    <row r="37" spans="4:25" ht="15.75" x14ac:dyDescent="0.25">
      <c r="P37" s="14" t="s">
        <v>31</v>
      </c>
      <c r="Q37" s="14" t="s">
        <v>32</v>
      </c>
      <c r="R37" s="14" t="s">
        <v>33</v>
      </c>
      <c r="S37" s="14" t="s">
        <v>34</v>
      </c>
      <c r="T37" s="12"/>
      <c r="U37" s="17" t="s">
        <v>21</v>
      </c>
      <c r="V37" s="18"/>
      <c r="W37" s="19">
        <f>W31*W36</f>
        <v>2018.3823529411766</v>
      </c>
      <c r="X37" s="22"/>
    </row>
    <row r="38" spans="4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481.61764705882342</v>
      </c>
      <c r="X38" s="22"/>
    </row>
    <row r="39" spans="4:25" ht="15.75" x14ac:dyDescent="0.25">
      <c r="R39" s="6" t="s">
        <v>34</v>
      </c>
      <c r="S39" s="16">
        <f>SUM(S38:S38)</f>
        <v>0</v>
      </c>
      <c r="U39" s="17" t="s">
        <v>15</v>
      </c>
      <c r="V39" s="18"/>
      <c r="W39" s="19">
        <f>W30</f>
        <v>50000</v>
      </c>
      <c r="X39" s="22"/>
    </row>
    <row r="40" spans="4:25" ht="15.75" x14ac:dyDescent="0.25">
      <c r="R40" s="6" t="s">
        <v>25</v>
      </c>
      <c r="S40" s="16">
        <f>S39*90%</f>
        <v>0</v>
      </c>
      <c r="U40" s="23"/>
      <c r="V40" s="18"/>
      <c r="W40" s="19"/>
      <c r="X40" s="22"/>
    </row>
    <row r="41" spans="4:25" ht="15.75" x14ac:dyDescent="0.25">
      <c r="R41" s="6" t="s">
        <v>35</v>
      </c>
      <c r="S41" s="16">
        <f>S39*80%</f>
        <v>0</v>
      </c>
      <c r="U41" s="28" t="s">
        <v>23</v>
      </c>
      <c r="V41" s="29"/>
      <c r="W41" s="20">
        <f>W39+W38</f>
        <v>50481.617647058825</v>
      </c>
      <c r="X41" s="22"/>
    </row>
    <row r="42" spans="4:25" ht="15.75" x14ac:dyDescent="0.25">
      <c r="S42" s="10"/>
      <c r="T42" s="10"/>
      <c r="U42" s="23"/>
      <c r="V42" s="23"/>
      <c r="W42" s="24"/>
      <c r="X42" s="24"/>
    </row>
    <row r="43" spans="4:25" ht="15.75" x14ac:dyDescent="0.25">
      <c r="S43" s="10"/>
      <c r="T43" s="10"/>
      <c r="U43" s="28" t="s">
        <v>38</v>
      </c>
      <c r="V43" s="30"/>
      <c r="W43" s="25">
        <v>270</v>
      </c>
      <c r="X43" s="24"/>
    </row>
    <row r="44" spans="4:25" ht="15.75" x14ac:dyDescent="0.25">
      <c r="P44" s="13" t="s">
        <v>30</v>
      </c>
      <c r="Q44" s="45" t="s">
        <v>44</v>
      </c>
      <c r="R44" s="45"/>
      <c r="S44" s="45"/>
      <c r="T44" s="11"/>
      <c r="U44" s="17" t="s">
        <v>24</v>
      </c>
      <c r="V44" s="31"/>
      <c r="W44" s="32">
        <f>W41*W43+X45</f>
        <v>13630036.764705883</v>
      </c>
      <c r="X44" s="33"/>
    </row>
    <row r="45" spans="4:25" ht="15.75" x14ac:dyDescent="0.25">
      <c r="Q45" s="45"/>
      <c r="R45" s="45"/>
      <c r="S45" s="45"/>
      <c r="T45" s="10"/>
      <c r="U45" s="17" t="s">
        <v>25</v>
      </c>
      <c r="V45" s="23"/>
      <c r="W45" s="34">
        <f>W44*0.9</f>
        <v>12267033.088235294</v>
      </c>
      <c r="X45" s="35"/>
    </row>
    <row r="46" spans="4:25" ht="15.75" x14ac:dyDescent="0.25">
      <c r="Q46" s="45"/>
      <c r="R46" s="45"/>
      <c r="S46" s="45"/>
      <c r="T46" s="10"/>
      <c r="U46" s="17" t="s">
        <v>26</v>
      </c>
      <c r="V46" s="23"/>
      <c r="W46" s="34">
        <f>W44*0.8</f>
        <v>10904029.411764707</v>
      </c>
      <c r="X46" s="34"/>
    </row>
    <row r="47" spans="4:25" ht="15.75" x14ac:dyDescent="0.25">
      <c r="O47" s="10"/>
      <c r="P47" s="10"/>
      <c r="Q47" s="45"/>
      <c r="R47" s="45"/>
      <c r="S47" s="45"/>
      <c r="T47" s="10"/>
      <c r="U47" s="17"/>
      <c r="V47" s="23"/>
      <c r="W47" s="36"/>
      <c r="X47" s="24"/>
    </row>
    <row r="48" spans="4:25" ht="15.75" x14ac:dyDescent="0.25">
      <c r="Q48" s="45"/>
      <c r="R48" s="45"/>
      <c r="S48" s="45"/>
      <c r="U48" s="37" t="s">
        <v>27</v>
      </c>
      <c r="V48" s="38"/>
      <c r="W48" s="39">
        <f>W29*W43</f>
        <v>675000</v>
      </c>
      <c r="X48" s="39"/>
    </row>
    <row r="49" spans="17:25" ht="15.75" x14ac:dyDescent="0.25">
      <c r="Q49" s="45"/>
      <c r="R49" s="45"/>
      <c r="S49" s="45"/>
      <c r="U49" s="17" t="s">
        <v>28</v>
      </c>
      <c r="V49" s="23"/>
      <c r="W49" s="36"/>
      <c r="X49" s="36"/>
    </row>
    <row r="50" spans="17:25" ht="15.75" x14ac:dyDescent="0.25">
      <c r="U50" s="40" t="s">
        <v>29</v>
      </c>
      <c r="V50" s="36"/>
      <c r="W50" s="34">
        <f>W44*0.025/12</f>
        <v>28395.909926470591</v>
      </c>
      <c r="X50" s="34"/>
    </row>
    <row r="54" spans="17:25" x14ac:dyDescent="0.25">
      <c r="W54" s="14" t="s">
        <v>45</v>
      </c>
    </row>
    <row r="56" spans="17:25" ht="15.75" x14ac:dyDescent="0.25">
      <c r="U56" s="17" t="s">
        <v>13</v>
      </c>
      <c r="V56" s="18"/>
      <c r="W56" s="19">
        <v>52500</v>
      </c>
      <c r="X56" s="20" t="s">
        <v>39</v>
      </c>
    </row>
    <row r="57" spans="17:25" ht="31.5" x14ac:dyDescent="0.25">
      <c r="U57" s="21" t="s">
        <v>14</v>
      </c>
      <c r="V57" s="18"/>
      <c r="W57" s="19">
        <v>2500</v>
      </c>
      <c r="X57" s="22"/>
    </row>
    <row r="58" spans="17:25" ht="15.75" x14ac:dyDescent="0.25">
      <c r="U58" s="17" t="s">
        <v>15</v>
      </c>
      <c r="V58" s="18"/>
      <c r="W58" s="19">
        <f>W56-W57</f>
        <v>50000</v>
      </c>
      <c r="X58" s="22"/>
    </row>
    <row r="59" spans="17:25" ht="15.75" x14ac:dyDescent="0.25">
      <c r="U59" s="17" t="s">
        <v>16</v>
      </c>
      <c r="V59" s="18"/>
      <c r="W59" s="19">
        <f>W57</f>
        <v>2500</v>
      </c>
      <c r="X59" s="22"/>
    </row>
    <row r="60" spans="17:25" ht="15.75" x14ac:dyDescent="0.25">
      <c r="U60" s="17" t="s">
        <v>17</v>
      </c>
      <c r="V60" s="23"/>
      <c r="W60" s="24">
        <f>X60-X61</f>
        <v>61</v>
      </c>
      <c r="X60" s="25">
        <v>2024</v>
      </c>
    </row>
    <row r="61" spans="17:25" ht="15.75" x14ac:dyDescent="0.25">
      <c r="U61" s="17" t="s">
        <v>18</v>
      </c>
      <c r="V61" s="23"/>
      <c r="W61" s="24">
        <f>W62-W60</f>
        <v>7</v>
      </c>
      <c r="X61" s="24">
        <v>1963</v>
      </c>
      <c r="Y61" t="s">
        <v>46</v>
      </c>
    </row>
    <row r="62" spans="17:25" ht="15.75" x14ac:dyDescent="0.25">
      <c r="U62" s="17" t="s">
        <v>19</v>
      </c>
      <c r="V62" s="23"/>
      <c r="W62" s="24">
        <v>68</v>
      </c>
      <c r="X62" s="24"/>
    </row>
    <row r="63" spans="17:25" ht="31.5" x14ac:dyDescent="0.25">
      <c r="U63" s="21" t="s">
        <v>20</v>
      </c>
      <c r="V63" s="23"/>
      <c r="W63" s="24">
        <f>90*W60/W62</f>
        <v>80.735294117647058</v>
      </c>
      <c r="X63" s="24"/>
    </row>
    <row r="64" spans="17:25" ht="15.75" x14ac:dyDescent="0.25">
      <c r="U64" s="17"/>
      <c r="V64" s="26"/>
      <c r="W64" s="27">
        <f>W63%</f>
        <v>0.80735294117647061</v>
      </c>
      <c r="X64" s="27"/>
    </row>
    <row r="65" spans="21:25" ht="15.75" x14ac:dyDescent="0.25">
      <c r="U65" s="17" t="s">
        <v>21</v>
      </c>
      <c r="V65" s="18"/>
      <c r="W65" s="19">
        <f>W59*W64</f>
        <v>2018.3823529411766</v>
      </c>
      <c r="X65" s="22"/>
    </row>
    <row r="66" spans="21:25" ht="15.75" x14ac:dyDescent="0.25">
      <c r="U66" s="17" t="s">
        <v>22</v>
      </c>
      <c r="V66" s="18"/>
      <c r="W66" s="19">
        <f>W59-W65</f>
        <v>481.61764705882342</v>
      </c>
      <c r="X66" s="22"/>
    </row>
    <row r="67" spans="21:25" ht="15.75" x14ac:dyDescent="0.25">
      <c r="U67" s="17" t="s">
        <v>15</v>
      </c>
      <c r="V67" s="18"/>
      <c r="W67" s="19">
        <f>W58</f>
        <v>50000</v>
      </c>
      <c r="X67" s="22"/>
    </row>
    <row r="68" spans="21:25" ht="15.75" x14ac:dyDescent="0.25">
      <c r="U68" s="23"/>
      <c r="V68" s="18"/>
      <c r="W68" s="19"/>
      <c r="X68" s="22"/>
    </row>
    <row r="69" spans="21:25" ht="15.75" x14ac:dyDescent="0.25">
      <c r="U69" s="28" t="s">
        <v>23</v>
      </c>
      <c r="V69" s="29"/>
      <c r="W69" s="20">
        <f>W67+W66</f>
        <v>50481.617647058825</v>
      </c>
      <c r="X69" s="22"/>
    </row>
    <row r="70" spans="21:25" ht="15.75" x14ac:dyDescent="0.25">
      <c r="U70" s="23"/>
      <c r="V70" s="23"/>
      <c r="W70" s="24"/>
      <c r="X70" s="24"/>
    </row>
    <row r="71" spans="21:25" ht="15.75" x14ac:dyDescent="0.25">
      <c r="U71" s="28" t="s">
        <v>38</v>
      </c>
      <c r="V71" s="30"/>
      <c r="W71" s="25">
        <v>218</v>
      </c>
      <c r="X71" s="24"/>
    </row>
    <row r="72" spans="21:25" ht="15.75" x14ac:dyDescent="0.25">
      <c r="U72" s="17" t="s">
        <v>24</v>
      </c>
      <c r="V72" s="31"/>
      <c r="W72" s="32">
        <f>W69*W71+X73</f>
        <v>11004992.647058824</v>
      </c>
      <c r="X72" s="41">
        <f>W72+W44</f>
        <v>24635029.411764707</v>
      </c>
      <c r="Y72" s="15">
        <f>X72*0.9</f>
        <v>22171526.470588237</v>
      </c>
    </row>
    <row r="73" spans="21:25" ht="15.75" x14ac:dyDescent="0.25">
      <c r="U73" s="17" t="s">
        <v>25</v>
      </c>
      <c r="V73" s="23"/>
      <c r="W73" s="34">
        <f>W72*0.9</f>
        <v>9904493.3823529426</v>
      </c>
      <c r="X73" s="35"/>
    </row>
    <row r="74" spans="21:25" ht="15.75" x14ac:dyDescent="0.25">
      <c r="U74" s="17" t="s">
        <v>26</v>
      </c>
      <c r="V74" s="23"/>
      <c r="W74" s="34">
        <f>W72*0.8</f>
        <v>8803994.1176470593</v>
      </c>
      <c r="X74" s="34"/>
    </row>
    <row r="75" spans="21:25" ht="15.75" x14ac:dyDescent="0.25">
      <c r="U75" s="17"/>
      <c r="V75" s="23"/>
      <c r="W75" s="36"/>
      <c r="X75" s="24"/>
    </row>
    <row r="76" spans="21:25" ht="15.75" x14ac:dyDescent="0.25">
      <c r="U76" s="37" t="s">
        <v>27</v>
      </c>
      <c r="V76" s="38"/>
      <c r="W76" s="39">
        <f>W57*W71</f>
        <v>545000</v>
      </c>
      <c r="X76" s="39"/>
    </row>
    <row r="77" spans="21:25" ht="15.75" x14ac:dyDescent="0.25">
      <c r="U77" s="17" t="s">
        <v>28</v>
      </c>
      <c r="V77" s="23"/>
      <c r="W77" s="36"/>
      <c r="X77" s="36"/>
    </row>
    <row r="78" spans="21:25" ht="15.75" x14ac:dyDescent="0.25">
      <c r="U78" s="40" t="s">
        <v>29</v>
      </c>
      <c r="V78" s="36"/>
      <c r="W78" s="34">
        <f>W72*0.025/12</f>
        <v>22927.068014705885</v>
      </c>
      <c r="X78" s="34"/>
    </row>
  </sheetData>
  <mergeCells count="4">
    <mergeCell ref="A15:R15"/>
    <mergeCell ref="A2:R2"/>
    <mergeCell ref="P35:T35"/>
    <mergeCell ref="Q44:S4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6A33A-011E-49B7-8D3D-5ECD7EDE46F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2024-03-22T08:57:09Z</dcterms:modified>
</cp:coreProperties>
</file>